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ickner.ASBSD\Desktop\"/>
    </mc:Choice>
  </mc:AlternateContent>
  <xr:revisionPtr revIDLastSave="0" documentId="13_ncr:1_{2C0B494E-76F2-48DA-BF0B-8C3ED35A8B2D}" xr6:coauthVersionLast="47" xr6:coauthVersionMax="47" xr10:uidLastSave="{00000000-0000-0000-0000-000000000000}"/>
  <bookViews>
    <workbookView xWindow="-110" yWindow="-110" windowWidth="19420" windowHeight="10420" xr2:uid="{CAA1BA6A-FE05-423C-86C6-24E5C884AAFB}"/>
  </bookViews>
  <sheets>
    <sheet name="Need Calc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'Need Calc'!$A$5:$M$155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'Need Calc'!$A$1:$O$159</definedName>
    <definedName name="_xlnm.Print_Titles" localSheetId="0">'Need Calc'!$1:$5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7" i="1" l="1"/>
  <c r="E44" i="1"/>
  <c r="F44" i="1" s="1"/>
  <c r="E61" i="1"/>
  <c r="E37" i="1"/>
  <c r="G37" i="1" s="1"/>
  <c r="E8" i="1"/>
  <c r="F8" i="1" s="1"/>
  <c r="E111" i="1"/>
  <c r="E34" i="1"/>
  <c r="G34" i="1" s="1"/>
  <c r="E129" i="1"/>
  <c r="F129" i="1" s="1"/>
  <c r="E107" i="1"/>
  <c r="F107" i="1" s="1"/>
  <c r="E42" i="1"/>
  <c r="G42" i="1" s="1"/>
  <c r="E120" i="1"/>
  <c r="G120" i="1" s="1"/>
  <c r="E150" i="1"/>
  <c r="G150" i="1" s="1"/>
  <c r="E130" i="1"/>
  <c r="F130" i="1" s="1"/>
  <c r="E118" i="1"/>
  <c r="F118" i="1" s="1"/>
  <c r="O76" i="1"/>
  <c r="E62" i="1"/>
  <c r="E88" i="1"/>
  <c r="G88" i="1" s="1"/>
  <c r="E139" i="1"/>
  <c r="G139" i="1" s="1"/>
  <c r="E116" i="1"/>
  <c r="F116" i="1" s="1"/>
  <c r="E105" i="1"/>
  <c r="F105" i="1" s="1"/>
  <c r="E33" i="1"/>
  <c r="G33" i="1" s="1"/>
  <c r="E56" i="1"/>
  <c r="G56" i="1" s="1"/>
  <c r="E135" i="1"/>
  <c r="G135" i="1" s="1"/>
  <c r="E123" i="1"/>
  <c r="F123" i="1" s="1"/>
  <c r="E60" i="1"/>
  <c r="F60" i="1" s="1"/>
  <c r="E13" i="1"/>
  <c r="E77" i="1"/>
  <c r="G77" i="1" s="1"/>
  <c r="E97" i="1"/>
  <c r="F97" i="1" s="1"/>
  <c r="E86" i="1"/>
  <c r="F86" i="1" s="1"/>
  <c r="E23" i="1"/>
  <c r="G23" i="1" s="1"/>
  <c r="E53" i="1"/>
  <c r="E94" i="1"/>
  <c r="E26" i="1"/>
  <c r="F26" i="1" s="1"/>
  <c r="E91" i="1"/>
  <c r="G91" i="1" s="1"/>
  <c r="E131" i="1"/>
  <c r="F131" i="1" s="1"/>
  <c r="E128" i="1"/>
  <c r="F128" i="1" s="1"/>
  <c r="E87" i="1"/>
  <c r="G87" i="1" s="1"/>
  <c r="E110" i="1"/>
  <c r="E92" i="1"/>
  <c r="F92" i="1" s="1"/>
  <c r="E31" i="1"/>
  <c r="G31" i="1" s="1"/>
  <c r="E85" i="1"/>
  <c r="F85" i="1" s="1"/>
  <c r="E10" i="1"/>
  <c r="G10" i="1" s="1"/>
  <c r="E82" i="1"/>
  <c r="G82" i="1" s="1"/>
  <c r="E83" i="1"/>
  <c r="F83" i="1" s="1"/>
  <c r="E72" i="1"/>
  <c r="F72" i="1" s="1"/>
  <c r="E134" i="1"/>
  <c r="F134" i="1" s="1"/>
  <c r="E98" i="1"/>
  <c r="G98" i="1" s="1"/>
  <c r="E59" i="1"/>
  <c r="F59" i="1" s="1"/>
  <c r="E68" i="1"/>
  <c r="F68" i="1" s="1"/>
  <c r="E67" i="1"/>
  <c r="F67" i="1" s="1"/>
  <c r="E100" i="1"/>
  <c r="F100" i="1" s="1"/>
  <c r="E51" i="1"/>
  <c r="E28" i="1"/>
  <c r="E65" i="1"/>
  <c r="F65" i="1" s="1"/>
  <c r="E127" i="1"/>
  <c r="F127" i="1" s="1"/>
  <c r="E25" i="1"/>
  <c r="G25" i="1" s="1"/>
  <c r="E99" i="1"/>
  <c r="G99" i="1" s="1"/>
  <c r="E55" i="1"/>
  <c r="G55" i="1" s="1"/>
  <c r="E75" i="1"/>
  <c r="G75" i="1" s="1"/>
  <c r="E46" i="1"/>
  <c r="F46" i="1" s="1"/>
  <c r="E47" i="1"/>
  <c r="G47" i="1" s="1"/>
  <c r="E20" i="1"/>
  <c r="G20" i="1" s="1"/>
  <c r="E35" i="1"/>
  <c r="F35" i="1" s="1"/>
  <c r="E132" i="1"/>
  <c r="G132" i="1" s="1"/>
  <c r="E45" i="1"/>
  <c r="G45" i="1" s="1"/>
  <c r="E41" i="1"/>
  <c r="F41" i="1" s="1"/>
  <c r="E144" i="1"/>
  <c r="F144" i="1" s="1"/>
  <c r="E142" i="1"/>
  <c r="G142" i="1" s="1"/>
  <c r="E101" i="1"/>
  <c r="E48" i="1"/>
  <c r="G48" i="1" s="1"/>
  <c r="E36" i="1"/>
  <c r="G36" i="1" s="1"/>
  <c r="E126" i="1"/>
  <c r="F126" i="1" s="1"/>
  <c r="E96" i="1"/>
  <c r="F96" i="1" s="1"/>
  <c r="E95" i="1"/>
  <c r="F95" i="1" s="1"/>
  <c r="E143" i="1"/>
  <c r="F143" i="1" s="1"/>
  <c r="E70" i="1"/>
  <c r="G70" i="1" s="1"/>
  <c r="E80" i="1"/>
  <c r="F80" i="1" s="1"/>
  <c r="E136" i="1"/>
  <c r="G136" i="1" s="1"/>
  <c r="E32" i="1"/>
  <c r="G32" i="1" s="1"/>
  <c r="F32" i="1"/>
  <c r="E115" i="1"/>
  <c r="G115" i="1" s="1"/>
  <c r="E9" i="1"/>
  <c r="G9" i="1" s="1"/>
  <c r="E106" i="1"/>
  <c r="F106" i="1" s="1"/>
  <c r="E14" i="1"/>
  <c r="G14" i="1" s="1"/>
  <c r="E30" i="1"/>
  <c r="G30" i="1" s="1"/>
  <c r="E64" i="1"/>
  <c r="F64" i="1" s="1"/>
  <c r="E58" i="1"/>
  <c r="F58" i="1" s="1"/>
  <c r="E40" i="1"/>
  <c r="F40" i="1" s="1"/>
  <c r="E24" i="1"/>
  <c r="G24" i="1" s="1"/>
  <c r="E121" i="1"/>
  <c r="F121" i="1" s="1"/>
  <c r="E12" i="1"/>
  <c r="F12" i="1" s="1"/>
  <c r="E152" i="1"/>
  <c r="F152" i="1" s="1"/>
  <c r="E81" i="1"/>
  <c r="G81" i="1" s="1"/>
  <c r="O147" i="1"/>
  <c r="E147" i="1"/>
  <c r="F147" i="1" s="1"/>
  <c r="L155" i="1"/>
  <c r="E114" i="1"/>
  <c r="F114" i="1" s="1"/>
  <c r="I4" i="1"/>
  <c r="I140" i="1" s="1"/>
  <c r="G95" i="1" l="1"/>
  <c r="G126" i="1"/>
  <c r="H126" i="1" s="1"/>
  <c r="J126" i="1" s="1"/>
  <c r="G105" i="1"/>
  <c r="F150" i="1"/>
  <c r="G144" i="1"/>
  <c r="F70" i="1"/>
  <c r="H70" i="1" s="1"/>
  <c r="F115" i="1"/>
  <c r="H115" i="1" s="1"/>
  <c r="G123" i="1"/>
  <c r="H123" i="1" s="1"/>
  <c r="F139" i="1"/>
  <c r="G41" i="1"/>
  <c r="H41" i="1" s="1"/>
  <c r="J41" i="1" s="1"/>
  <c r="F20" i="1"/>
  <c r="G65" i="1"/>
  <c r="H65" i="1" s="1"/>
  <c r="J65" i="1" s="1"/>
  <c r="F98" i="1"/>
  <c r="G86" i="1"/>
  <c r="G8" i="1"/>
  <c r="H8" i="1" s="1"/>
  <c r="J8" i="1" s="1"/>
  <c r="G58" i="1"/>
  <c r="F45" i="1"/>
  <c r="H45" i="1" s="1"/>
  <c r="G97" i="1"/>
  <c r="H97" i="1" s="1"/>
  <c r="J97" i="1" s="1"/>
  <c r="G134" i="1"/>
  <c r="F42" i="1"/>
  <c r="H42" i="1" s="1"/>
  <c r="J42" i="1" s="1"/>
  <c r="G12" i="1"/>
  <c r="H12" i="1" s="1"/>
  <c r="G64" i="1"/>
  <c r="H64" i="1" s="1"/>
  <c r="G72" i="1"/>
  <c r="H72" i="1" s="1"/>
  <c r="J72" i="1" s="1"/>
  <c r="F30" i="1"/>
  <c r="H30" i="1" s="1"/>
  <c r="J30" i="1" s="1"/>
  <c r="G130" i="1"/>
  <c r="H130" i="1" s="1"/>
  <c r="J130" i="1" s="1"/>
  <c r="H150" i="1"/>
  <c r="G121" i="1"/>
  <c r="H121" i="1" s="1"/>
  <c r="J121" i="1" s="1"/>
  <c r="F136" i="1"/>
  <c r="H136" i="1" s="1"/>
  <c r="G67" i="1"/>
  <c r="H67" i="1" s="1"/>
  <c r="F10" i="1"/>
  <c r="H10" i="1" s="1"/>
  <c r="G96" i="1"/>
  <c r="H96" i="1" s="1"/>
  <c r="J96" i="1" s="1"/>
  <c r="F75" i="1"/>
  <c r="G127" i="1"/>
  <c r="H127" i="1" s="1"/>
  <c r="J127" i="1" s="1"/>
  <c r="F31" i="1"/>
  <c r="H31" i="1" s="1"/>
  <c r="J31" i="1" s="1"/>
  <c r="F23" i="1"/>
  <c r="H23" i="1" s="1"/>
  <c r="G116" i="1"/>
  <c r="H116" i="1" s="1"/>
  <c r="G152" i="1"/>
  <c r="H152" i="1" s="1"/>
  <c r="J152" i="1" s="1"/>
  <c r="F25" i="1"/>
  <c r="H25" i="1" s="1"/>
  <c r="J25" i="1" s="1"/>
  <c r="G100" i="1"/>
  <c r="F82" i="1"/>
  <c r="H82" i="1" s="1"/>
  <c r="J82" i="1" s="1"/>
  <c r="G26" i="1"/>
  <c r="H26" i="1" s="1"/>
  <c r="F135" i="1"/>
  <c r="H135" i="1" s="1"/>
  <c r="J135" i="1" s="1"/>
  <c r="G107" i="1"/>
  <c r="H107" i="1" s="1"/>
  <c r="J107" i="1" s="1"/>
  <c r="H95" i="1"/>
  <c r="J95" i="1" s="1"/>
  <c r="F9" i="1"/>
  <c r="H9" i="1" s="1"/>
  <c r="G80" i="1"/>
  <c r="H80" i="1" s="1"/>
  <c r="G68" i="1"/>
  <c r="H68" i="1" s="1"/>
  <c r="F33" i="1"/>
  <c r="H33" i="1" s="1"/>
  <c r="J33" i="1" s="1"/>
  <c r="G46" i="1"/>
  <c r="H139" i="1"/>
  <c r="J139" i="1" s="1"/>
  <c r="G129" i="1"/>
  <c r="H129" i="1" s="1"/>
  <c r="J129" i="1" s="1"/>
  <c r="G44" i="1"/>
  <c r="H44" i="1" s="1"/>
  <c r="H75" i="1"/>
  <c r="H58" i="1"/>
  <c r="D155" i="1"/>
  <c r="G114" i="1"/>
  <c r="H114" i="1" s="1"/>
  <c r="I6" i="1"/>
  <c r="I98" i="1"/>
  <c r="G147" i="1"/>
  <c r="H147" i="1" s="1"/>
  <c r="J147" i="1" s="1"/>
  <c r="E15" i="1"/>
  <c r="F15" i="1" s="1"/>
  <c r="G40" i="1"/>
  <c r="H40" i="1" s="1"/>
  <c r="J40" i="1" s="1"/>
  <c r="G106" i="1"/>
  <c r="H106" i="1" s="1"/>
  <c r="J106" i="1" s="1"/>
  <c r="G51" i="1"/>
  <c r="F51" i="1"/>
  <c r="I142" i="1"/>
  <c r="H20" i="1"/>
  <c r="J20" i="1" s="1"/>
  <c r="I19" i="1"/>
  <c r="F14" i="1"/>
  <c r="H14" i="1" s="1"/>
  <c r="I138" i="1"/>
  <c r="E57" i="1"/>
  <c r="F57" i="1" s="1"/>
  <c r="I143" i="1"/>
  <c r="I15" i="1"/>
  <c r="F24" i="1"/>
  <c r="H24" i="1" s="1"/>
  <c r="E124" i="1"/>
  <c r="G124" i="1" s="1"/>
  <c r="H32" i="1"/>
  <c r="J32" i="1" s="1"/>
  <c r="F81" i="1"/>
  <c r="H81" i="1" s="1"/>
  <c r="E141" i="1"/>
  <c r="F141" i="1"/>
  <c r="E71" i="1"/>
  <c r="F71" i="1" s="1"/>
  <c r="E11" i="1"/>
  <c r="G11" i="1" s="1"/>
  <c r="I133" i="1"/>
  <c r="I49" i="1"/>
  <c r="I151" i="1"/>
  <c r="I153" i="1"/>
  <c r="I18" i="1"/>
  <c r="I146" i="1"/>
  <c r="I148" i="1"/>
  <c r="I103" i="1"/>
  <c r="I102" i="1"/>
  <c r="I93" i="1"/>
  <c r="I117" i="1"/>
  <c r="I76" i="1"/>
  <c r="I43" i="1"/>
  <c r="I21" i="1"/>
  <c r="I90" i="1"/>
  <c r="I69" i="1"/>
  <c r="I85" i="1"/>
  <c r="I44" i="1"/>
  <c r="I8" i="1"/>
  <c r="I37" i="1"/>
  <c r="I34" i="1"/>
  <c r="I120" i="1"/>
  <c r="I88" i="1"/>
  <c r="I56" i="1"/>
  <c r="I77" i="1"/>
  <c r="I94" i="1"/>
  <c r="I128" i="1"/>
  <c r="I10" i="1"/>
  <c r="I61" i="1"/>
  <c r="I111" i="1"/>
  <c r="I74" i="1"/>
  <c r="I125" i="1"/>
  <c r="I73" i="1"/>
  <c r="I39" i="1"/>
  <c r="I23" i="1"/>
  <c r="I109" i="1"/>
  <c r="I16" i="1"/>
  <c r="I7" i="1"/>
  <c r="I150" i="1"/>
  <c r="I139" i="1"/>
  <c r="I135" i="1"/>
  <c r="I54" i="1"/>
  <c r="I26" i="1"/>
  <c r="I110" i="1"/>
  <c r="I122" i="1"/>
  <c r="I29" i="1"/>
  <c r="I42" i="1"/>
  <c r="I62" i="1"/>
  <c r="I33" i="1"/>
  <c r="I13" i="1"/>
  <c r="I53" i="1"/>
  <c r="I154" i="1"/>
  <c r="I137" i="1"/>
  <c r="I107" i="1"/>
  <c r="I118" i="1"/>
  <c r="I105" i="1"/>
  <c r="I60" i="1"/>
  <c r="I129" i="1"/>
  <c r="I116" i="1"/>
  <c r="I91" i="1"/>
  <c r="I131" i="1"/>
  <c r="I65" i="1"/>
  <c r="I75" i="1"/>
  <c r="I89" i="1"/>
  <c r="I87" i="1"/>
  <c r="I38" i="1"/>
  <c r="I145" i="1"/>
  <c r="I112" i="1"/>
  <c r="I28" i="1"/>
  <c r="I108" i="1"/>
  <c r="I132" i="1"/>
  <c r="I48" i="1"/>
  <c r="I57" i="1"/>
  <c r="I130" i="1"/>
  <c r="I123" i="1"/>
  <c r="I59" i="1"/>
  <c r="I100" i="1"/>
  <c r="I99" i="1"/>
  <c r="I86" i="1"/>
  <c r="I27" i="1"/>
  <c r="I119" i="1"/>
  <c r="I92" i="1"/>
  <c r="I83" i="1"/>
  <c r="I134" i="1"/>
  <c r="I68" i="1"/>
  <c r="I127" i="1"/>
  <c r="I46" i="1"/>
  <c r="I51" i="1"/>
  <c r="I55" i="1"/>
  <c r="I11" i="1"/>
  <c r="I52" i="1"/>
  <c r="I70" i="1"/>
  <c r="I22" i="1"/>
  <c r="I17" i="1"/>
  <c r="I141" i="1"/>
  <c r="I115" i="1"/>
  <c r="I64" i="1"/>
  <c r="I121" i="1"/>
  <c r="I114" i="1"/>
  <c r="I81" i="1"/>
  <c r="I147" i="1"/>
  <c r="I72" i="1"/>
  <c r="I79" i="1"/>
  <c r="I20" i="1"/>
  <c r="I41" i="1"/>
  <c r="I136" i="1"/>
  <c r="I14" i="1"/>
  <c r="I124" i="1"/>
  <c r="I24" i="1"/>
  <c r="I31" i="1"/>
  <c r="I25" i="1"/>
  <c r="I101" i="1"/>
  <c r="I96" i="1"/>
  <c r="I9" i="1"/>
  <c r="I58" i="1"/>
  <c r="I12" i="1"/>
  <c r="I113" i="1"/>
  <c r="I95" i="1"/>
  <c r="I32" i="1"/>
  <c r="I30" i="1"/>
  <c r="I66" i="1"/>
  <c r="I63" i="1"/>
  <c r="I35" i="1"/>
  <c r="I144" i="1"/>
  <c r="I36" i="1"/>
  <c r="I80" i="1"/>
  <c r="J80" i="1" s="1"/>
  <c r="I106" i="1"/>
  <c r="I40" i="1"/>
  <c r="I152" i="1"/>
  <c r="I82" i="1"/>
  <c r="I67" i="1"/>
  <c r="I45" i="1"/>
  <c r="I149" i="1"/>
  <c r="I84" i="1"/>
  <c r="I50" i="1"/>
  <c r="I78" i="1"/>
  <c r="I71" i="1"/>
  <c r="I97" i="1"/>
  <c r="I47" i="1"/>
  <c r="I104" i="1"/>
  <c r="I126" i="1"/>
  <c r="E6" i="1"/>
  <c r="G6" i="1" s="1"/>
  <c r="F101" i="1"/>
  <c r="F28" i="1"/>
  <c r="E66" i="1"/>
  <c r="G66" i="1" s="1"/>
  <c r="H98" i="1"/>
  <c r="E145" i="1"/>
  <c r="G145" i="1" s="1"/>
  <c r="E69" i="1"/>
  <c r="F69" i="1" s="1"/>
  <c r="G111" i="1"/>
  <c r="F111" i="1"/>
  <c r="C155" i="1"/>
  <c r="F48" i="1"/>
  <c r="H48" i="1" s="1"/>
  <c r="J48" i="1" s="1"/>
  <c r="G101" i="1"/>
  <c r="H144" i="1"/>
  <c r="G28" i="1"/>
  <c r="H100" i="1"/>
  <c r="J100" i="1" s="1"/>
  <c r="E113" i="1"/>
  <c r="G113" i="1" s="1"/>
  <c r="G59" i="1"/>
  <c r="H59" i="1" s="1"/>
  <c r="J59" i="1" s="1"/>
  <c r="H86" i="1"/>
  <c r="J86" i="1" s="1"/>
  <c r="G110" i="1"/>
  <c r="F110" i="1"/>
  <c r="E39" i="1"/>
  <c r="G39" i="1" s="1"/>
  <c r="F39" i="1"/>
  <c r="G141" i="1"/>
  <c r="N155" i="1"/>
  <c r="E79" i="1"/>
  <c r="F79" i="1" s="1"/>
  <c r="E17" i="1"/>
  <c r="G17" i="1" s="1"/>
  <c r="E38" i="1"/>
  <c r="G38" i="1" s="1"/>
  <c r="E89" i="1"/>
  <c r="G89" i="1" s="1"/>
  <c r="E78" i="1"/>
  <c r="G78" i="1" s="1"/>
  <c r="E50" i="1"/>
  <c r="G50" i="1" s="1"/>
  <c r="E84" i="1"/>
  <c r="F84" i="1" s="1"/>
  <c r="E149" i="1"/>
  <c r="G149" i="1" s="1"/>
  <c r="E104" i="1"/>
  <c r="G104" i="1" s="1"/>
  <c r="F47" i="1"/>
  <c r="H47" i="1" s="1"/>
  <c r="H46" i="1"/>
  <c r="J46" i="1" s="1"/>
  <c r="F99" i="1"/>
  <c r="H99" i="1" s="1"/>
  <c r="J99" i="1" s="1"/>
  <c r="H134" i="1"/>
  <c r="G83" i="1"/>
  <c r="H83" i="1" s="1"/>
  <c r="J83" i="1" s="1"/>
  <c r="H105" i="1"/>
  <c r="J150" i="1"/>
  <c r="E19" i="1"/>
  <c r="G19" i="1" s="1"/>
  <c r="E140" i="1"/>
  <c r="G140" i="1" s="1"/>
  <c r="E138" i="1"/>
  <c r="G138" i="1" s="1"/>
  <c r="G143" i="1"/>
  <c r="H143" i="1" s="1"/>
  <c r="J143" i="1" s="1"/>
  <c r="F36" i="1"/>
  <c r="H36" i="1" s="1"/>
  <c r="E52" i="1"/>
  <c r="G52" i="1" s="1"/>
  <c r="E108" i="1"/>
  <c r="F108" i="1" s="1"/>
  <c r="G94" i="1"/>
  <c r="F94" i="1"/>
  <c r="E125" i="1"/>
  <c r="G125" i="1" s="1"/>
  <c r="F142" i="1"/>
  <c r="H142" i="1" s="1"/>
  <c r="F132" i="1"/>
  <c r="H132" i="1" s="1"/>
  <c r="J132" i="1" s="1"/>
  <c r="G35" i="1"/>
  <c r="H35" i="1" s="1"/>
  <c r="J35" i="1" s="1"/>
  <c r="F55" i="1"/>
  <c r="H55" i="1" s="1"/>
  <c r="J55" i="1" s="1"/>
  <c r="E119" i="1"/>
  <c r="G119" i="1" s="1"/>
  <c r="E63" i="1"/>
  <c r="G63" i="1" s="1"/>
  <c r="E22" i="1"/>
  <c r="G22" i="1" s="1"/>
  <c r="E112" i="1"/>
  <c r="F112" i="1" s="1"/>
  <c r="F87" i="1"/>
  <c r="H87" i="1" s="1"/>
  <c r="J87" i="1" s="1"/>
  <c r="E73" i="1"/>
  <c r="G73" i="1" s="1"/>
  <c r="E74" i="1"/>
  <c r="G74" i="1" s="1"/>
  <c r="G61" i="1"/>
  <c r="F61" i="1"/>
  <c r="F91" i="1"/>
  <c r="H91" i="1" s="1"/>
  <c r="E90" i="1"/>
  <c r="G90" i="1" s="1"/>
  <c r="F13" i="1"/>
  <c r="F62" i="1"/>
  <c r="G85" i="1"/>
  <c r="H85" i="1" s="1"/>
  <c r="J85" i="1" s="1"/>
  <c r="G131" i="1"/>
  <c r="H131" i="1" s="1"/>
  <c r="E103" i="1"/>
  <c r="G103" i="1" s="1"/>
  <c r="F53" i="1"/>
  <c r="G13" i="1"/>
  <c r="G60" i="1"/>
  <c r="H60" i="1" s="1"/>
  <c r="J60" i="1" s="1"/>
  <c r="G62" i="1"/>
  <c r="G118" i="1"/>
  <c r="H118" i="1" s="1"/>
  <c r="J118" i="1" s="1"/>
  <c r="G128" i="1"/>
  <c r="H128" i="1" s="1"/>
  <c r="G53" i="1"/>
  <c r="G92" i="1"/>
  <c r="H92" i="1" s="1"/>
  <c r="J92" i="1" s="1"/>
  <c r="E27" i="1"/>
  <c r="G27" i="1" s="1"/>
  <c r="F77" i="1"/>
  <c r="H77" i="1" s="1"/>
  <c r="J77" i="1" s="1"/>
  <c r="F56" i="1"/>
  <c r="H56" i="1" s="1"/>
  <c r="J56" i="1" s="1"/>
  <c r="F88" i="1"/>
  <c r="H88" i="1" s="1"/>
  <c r="J88" i="1" s="1"/>
  <c r="F120" i="1"/>
  <c r="H120" i="1" s="1"/>
  <c r="J120" i="1" s="1"/>
  <c r="F34" i="1"/>
  <c r="H34" i="1" s="1"/>
  <c r="J34" i="1" s="1"/>
  <c r="F37" i="1"/>
  <c r="H37" i="1" s="1"/>
  <c r="J37" i="1" s="1"/>
  <c r="E21" i="1"/>
  <c r="G21" i="1" s="1"/>
  <c r="E43" i="1"/>
  <c r="F43" i="1" s="1"/>
  <c r="E76" i="1"/>
  <c r="G76" i="1" s="1"/>
  <c r="E117" i="1"/>
  <c r="F117" i="1" s="1"/>
  <c r="E93" i="1"/>
  <c r="G93" i="1" s="1"/>
  <c r="E102" i="1"/>
  <c r="G102" i="1" s="1"/>
  <c r="E148" i="1"/>
  <c r="G148" i="1" s="1"/>
  <c r="E146" i="1"/>
  <c r="G146" i="1" s="1"/>
  <c r="E18" i="1"/>
  <c r="G18" i="1" s="1"/>
  <c r="E153" i="1"/>
  <c r="G153" i="1" s="1"/>
  <c r="E151" i="1"/>
  <c r="G151" i="1" s="1"/>
  <c r="E49" i="1"/>
  <c r="F49" i="1" s="1"/>
  <c r="E133" i="1"/>
  <c r="G133" i="1" s="1"/>
  <c r="E137" i="1"/>
  <c r="G137" i="1" s="1"/>
  <c r="E154" i="1"/>
  <c r="F154" i="1" s="1"/>
  <c r="E29" i="1"/>
  <c r="G29" i="1" s="1"/>
  <c r="E122" i="1"/>
  <c r="F122" i="1" s="1"/>
  <c r="E54" i="1"/>
  <c r="G54" i="1" s="1"/>
  <c r="E7" i="1"/>
  <c r="G7" i="1" s="1"/>
  <c r="E16" i="1"/>
  <c r="G16" i="1" s="1"/>
  <c r="E109" i="1"/>
  <c r="F109" i="1" s="1"/>
  <c r="F125" i="1" l="1"/>
  <c r="H125" i="1" s="1"/>
  <c r="J125" i="1" s="1"/>
  <c r="J58" i="1"/>
  <c r="J136" i="1"/>
  <c r="F6" i="1"/>
  <c r="H6" i="1" s="1"/>
  <c r="J6" i="1" s="1"/>
  <c r="G108" i="1"/>
  <c r="H108" i="1" s="1"/>
  <c r="J108" i="1" s="1"/>
  <c r="F104" i="1"/>
  <c r="H104" i="1" s="1"/>
  <c r="J104" i="1" s="1"/>
  <c r="F93" i="1"/>
  <c r="H93" i="1" s="1"/>
  <c r="J93" i="1" s="1"/>
  <c r="F7" i="1"/>
  <c r="H7" i="1" s="1"/>
  <c r="J7" i="1" s="1"/>
  <c r="F74" i="1"/>
  <c r="F137" i="1"/>
  <c r="F50" i="1"/>
  <c r="H50" i="1" s="1"/>
  <c r="J50" i="1" s="1"/>
  <c r="K50" i="1" s="1"/>
  <c r="M50" i="1" s="1"/>
  <c r="O50" i="1" s="1"/>
  <c r="F54" i="1"/>
  <c r="F73" i="1"/>
  <c r="H73" i="1" s="1"/>
  <c r="J73" i="1" s="1"/>
  <c r="J23" i="1"/>
  <c r="K23" i="1" s="1"/>
  <c r="M23" i="1" s="1"/>
  <c r="O23" i="1" s="1"/>
  <c r="F22" i="1"/>
  <c r="H22" i="1" s="1"/>
  <c r="J22" i="1" s="1"/>
  <c r="F102" i="1"/>
  <c r="H102" i="1" s="1"/>
  <c r="J102" i="1" s="1"/>
  <c r="K102" i="1" s="1"/>
  <c r="M102" i="1" s="1"/>
  <c r="O102" i="1" s="1"/>
  <c r="F113" i="1"/>
  <c r="J75" i="1"/>
  <c r="K75" i="1" s="1"/>
  <c r="M75" i="1" s="1"/>
  <c r="O75" i="1" s="1"/>
  <c r="F16" i="1"/>
  <c r="H16" i="1" s="1"/>
  <c r="J16" i="1" s="1"/>
  <c r="K16" i="1" s="1"/>
  <c r="M16" i="1" s="1"/>
  <c r="O16" i="1" s="1"/>
  <c r="F133" i="1"/>
  <c r="H133" i="1" s="1"/>
  <c r="J133" i="1" s="1"/>
  <c r="H61" i="1"/>
  <c r="F151" i="1"/>
  <c r="H151" i="1" s="1"/>
  <c r="J151" i="1" s="1"/>
  <c r="K151" i="1" s="1"/>
  <c r="M151" i="1" s="1"/>
  <c r="O151" i="1" s="1"/>
  <c r="F119" i="1"/>
  <c r="H119" i="1" s="1"/>
  <c r="J119" i="1" s="1"/>
  <c r="G79" i="1"/>
  <c r="H79" i="1" s="1"/>
  <c r="J79" i="1" s="1"/>
  <c r="K79" i="1" s="1"/>
  <c r="M79" i="1" s="1"/>
  <c r="O79" i="1" s="1"/>
  <c r="F89" i="1"/>
  <c r="H89" i="1" s="1"/>
  <c r="J89" i="1" s="1"/>
  <c r="K89" i="1" s="1"/>
  <c r="G109" i="1"/>
  <c r="F66" i="1"/>
  <c r="H66" i="1" s="1"/>
  <c r="J66" i="1" s="1"/>
  <c r="F11" i="1"/>
  <c r="H11" i="1" s="1"/>
  <c r="J11" i="1" s="1"/>
  <c r="K11" i="1" s="1"/>
  <c r="M11" i="1" s="1"/>
  <c r="O11" i="1" s="1"/>
  <c r="G57" i="1"/>
  <c r="G154" i="1"/>
  <c r="H154" i="1" s="1"/>
  <c r="J154" i="1" s="1"/>
  <c r="F27" i="1"/>
  <c r="H27" i="1" s="1"/>
  <c r="J27" i="1" s="1"/>
  <c r="G49" i="1"/>
  <c r="H49" i="1" s="1"/>
  <c r="J49" i="1" s="1"/>
  <c r="K49" i="1" s="1"/>
  <c r="M49" i="1" s="1"/>
  <c r="O49" i="1" s="1"/>
  <c r="G112" i="1"/>
  <c r="H112" i="1" s="1"/>
  <c r="J112" i="1" s="1"/>
  <c r="J45" i="1"/>
  <c r="K45" i="1" s="1"/>
  <c r="M45" i="1" s="1"/>
  <c r="O45" i="1" s="1"/>
  <c r="J70" i="1"/>
  <c r="F149" i="1"/>
  <c r="H149" i="1" s="1"/>
  <c r="J149" i="1" s="1"/>
  <c r="G84" i="1"/>
  <c r="H84" i="1" s="1"/>
  <c r="J84" i="1" s="1"/>
  <c r="K84" i="1" s="1"/>
  <c r="M84" i="1" s="1"/>
  <c r="O84" i="1" s="1"/>
  <c r="J44" i="1"/>
  <c r="K44" i="1" s="1"/>
  <c r="H109" i="1"/>
  <c r="J109" i="1" s="1"/>
  <c r="K109" i="1" s="1"/>
  <c r="M109" i="1" s="1"/>
  <c r="O109" i="1" s="1"/>
  <c r="F90" i="1"/>
  <c r="H90" i="1" s="1"/>
  <c r="J90" i="1" s="1"/>
  <c r="K90" i="1" s="1"/>
  <c r="M90" i="1" s="1"/>
  <c r="O90" i="1" s="1"/>
  <c r="F153" i="1"/>
  <c r="F76" i="1"/>
  <c r="F38" i="1"/>
  <c r="H38" i="1" s="1"/>
  <c r="J38" i="1" s="1"/>
  <c r="K38" i="1" s="1"/>
  <c r="M38" i="1" s="1"/>
  <c r="O38" i="1" s="1"/>
  <c r="G71" i="1"/>
  <c r="H71" i="1" s="1"/>
  <c r="J71" i="1" s="1"/>
  <c r="K71" i="1" s="1"/>
  <c r="M71" i="1" s="1"/>
  <c r="O71" i="1" s="1"/>
  <c r="J67" i="1"/>
  <c r="K67" i="1" s="1"/>
  <c r="M67" i="1" s="1"/>
  <c r="O67" i="1" s="1"/>
  <c r="J123" i="1"/>
  <c r="K123" i="1" s="1"/>
  <c r="M123" i="1" s="1"/>
  <c r="O123" i="1" s="1"/>
  <c r="J116" i="1"/>
  <c r="K116" i="1" s="1"/>
  <c r="J26" i="1"/>
  <c r="K26" i="1" s="1"/>
  <c r="M26" i="1" s="1"/>
  <c r="O26" i="1" s="1"/>
  <c r="J9" i="1"/>
  <c r="K9" i="1" s="1"/>
  <c r="M9" i="1" s="1"/>
  <c r="O9" i="1" s="1"/>
  <c r="H39" i="1"/>
  <c r="J39" i="1" s="1"/>
  <c r="H153" i="1"/>
  <c r="J153" i="1" s="1"/>
  <c r="K153" i="1" s="1"/>
  <c r="M153" i="1" s="1"/>
  <c r="O153" i="1" s="1"/>
  <c r="H62" i="1"/>
  <c r="J62" i="1" s="1"/>
  <c r="K62" i="1" s="1"/>
  <c r="M62" i="1" s="1"/>
  <c r="O62" i="1" s="1"/>
  <c r="H111" i="1"/>
  <c r="J111" i="1" s="1"/>
  <c r="K111" i="1" s="1"/>
  <c r="M111" i="1" s="1"/>
  <c r="O111" i="1" s="1"/>
  <c r="H28" i="1"/>
  <c r="J28" i="1" s="1"/>
  <c r="K28" i="1" s="1"/>
  <c r="M28" i="1" s="1"/>
  <c r="O28" i="1" s="1"/>
  <c r="H94" i="1"/>
  <c r="J94" i="1" s="1"/>
  <c r="K94" i="1" s="1"/>
  <c r="M94" i="1" s="1"/>
  <c r="O94" i="1" s="1"/>
  <c r="H101" i="1"/>
  <c r="J101" i="1" s="1"/>
  <c r="K101" i="1" s="1"/>
  <c r="M101" i="1" s="1"/>
  <c r="O101" i="1" s="1"/>
  <c r="J10" i="1"/>
  <c r="K10" i="1" s="1"/>
  <c r="H74" i="1"/>
  <c r="J74" i="1" s="1"/>
  <c r="K74" i="1" s="1"/>
  <c r="M74" i="1" s="1"/>
  <c r="O74" i="1" s="1"/>
  <c r="K83" i="1"/>
  <c r="M83" i="1" s="1"/>
  <c r="O83" i="1" s="1"/>
  <c r="K80" i="1"/>
  <c r="M80" i="1" s="1"/>
  <c r="O80" i="1" s="1"/>
  <c r="K143" i="1"/>
  <c r="M143" i="1" s="1"/>
  <c r="O143" i="1" s="1"/>
  <c r="K70" i="1"/>
  <c r="M70" i="1" s="1"/>
  <c r="O70" i="1" s="1"/>
  <c r="K58" i="1"/>
  <c r="M58" i="1" s="1"/>
  <c r="O58" i="1" s="1"/>
  <c r="K136" i="1"/>
  <c r="M136" i="1" s="1"/>
  <c r="O136" i="1" s="1"/>
  <c r="K106" i="1"/>
  <c r="M106" i="1" s="1"/>
  <c r="O106" i="1" s="1"/>
  <c r="K147" i="1"/>
  <c r="M147" i="1" s="1"/>
  <c r="K118" i="1"/>
  <c r="M118" i="1" s="1"/>
  <c r="O118" i="1" s="1"/>
  <c r="K59" i="1"/>
  <c r="M59" i="1" s="1"/>
  <c r="O59" i="1" s="1"/>
  <c r="K126" i="1"/>
  <c r="M126" i="1" s="1"/>
  <c r="O126" i="1" s="1"/>
  <c r="K121" i="1"/>
  <c r="M121" i="1" s="1"/>
  <c r="O121" i="1" s="1"/>
  <c r="F148" i="1"/>
  <c r="H148" i="1" s="1"/>
  <c r="J148" i="1" s="1"/>
  <c r="K132" i="1"/>
  <c r="M132" i="1" s="1"/>
  <c r="O132" i="1" s="1"/>
  <c r="K97" i="1"/>
  <c r="M97" i="1" s="1"/>
  <c r="O97" i="1" s="1"/>
  <c r="G122" i="1"/>
  <c r="H122" i="1" s="1"/>
  <c r="J122" i="1" s="1"/>
  <c r="F146" i="1"/>
  <c r="H146" i="1" s="1"/>
  <c r="J146" i="1" s="1"/>
  <c r="F21" i="1"/>
  <c r="H21" i="1" s="1"/>
  <c r="J21" i="1" s="1"/>
  <c r="J47" i="1"/>
  <c r="K82" i="1"/>
  <c r="M82" i="1" s="1"/>
  <c r="O82" i="1" s="1"/>
  <c r="J81" i="1"/>
  <c r="J14" i="1"/>
  <c r="K88" i="1"/>
  <c r="M88" i="1" s="1"/>
  <c r="O88" i="1" s="1"/>
  <c r="J128" i="1"/>
  <c r="H53" i="1"/>
  <c r="J53" i="1" s="1"/>
  <c r="H13" i="1"/>
  <c r="J13" i="1" s="1"/>
  <c r="G69" i="1"/>
  <c r="H69" i="1" s="1"/>
  <c r="J69" i="1" s="1"/>
  <c r="G43" i="1"/>
  <c r="H43" i="1" s="1"/>
  <c r="J43" i="1" s="1"/>
  <c r="J68" i="1"/>
  <c r="F17" i="1"/>
  <c r="H17" i="1" s="1"/>
  <c r="J17" i="1" s="1"/>
  <c r="K96" i="1"/>
  <c r="M96" i="1" s="1"/>
  <c r="O96" i="1" s="1"/>
  <c r="K135" i="1"/>
  <c r="M135" i="1" s="1"/>
  <c r="O135" i="1" s="1"/>
  <c r="K127" i="1"/>
  <c r="M127" i="1"/>
  <c r="O127" i="1" s="1"/>
  <c r="F145" i="1"/>
  <c r="H145" i="1" s="1"/>
  <c r="J145" i="1" s="1"/>
  <c r="F140" i="1"/>
  <c r="H140" i="1" s="1"/>
  <c r="J140" i="1" s="1"/>
  <c r="H51" i="1"/>
  <c r="J51" i="1" s="1"/>
  <c r="K55" i="1"/>
  <c r="M55" i="1" s="1"/>
  <c r="O55" i="1" s="1"/>
  <c r="K37" i="1"/>
  <c r="M37" i="1" s="1"/>
  <c r="O37" i="1" s="1"/>
  <c r="H76" i="1"/>
  <c r="J76" i="1" s="1"/>
  <c r="K120" i="1"/>
  <c r="M120" i="1" s="1"/>
  <c r="O120" i="1" s="1"/>
  <c r="K56" i="1"/>
  <c r="M56" i="1" s="1"/>
  <c r="O56" i="1" s="1"/>
  <c r="K130" i="1"/>
  <c r="M130" i="1" s="1"/>
  <c r="O130" i="1" s="1"/>
  <c r="F63" i="1"/>
  <c r="H63" i="1" s="1"/>
  <c r="J63" i="1" s="1"/>
  <c r="H137" i="1"/>
  <c r="J137" i="1" s="1"/>
  <c r="K8" i="1"/>
  <c r="M8" i="1" s="1"/>
  <c r="O8" i="1" s="1"/>
  <c r="K35" i="1"/>
  <c r="M35" i="1" s="1"/>
  <c r="O35" i="1" s="1"/>
  <c r="K72" i="1"/>
  <c r="M72" i="1" s="1"/>
  <c r="O72" i="1" s="1"/>
  <c r="J91" i="1"/>
  <c r="K92" i="1"/>
  <c r="M92" i="1" s="1"/>
  <c r="O92" i="1" s="1"/>
  <c r="J142" i="1"/>
  <c r="J61" i="1"/>
  <c r="G117" i="1"/>
  <c r="H117" i="1" s="1"/>
  <c r="J117" i="1" s="1"/>
  <c r="K86" i="1"/>
  <c r="M86" i="1" s="1"/>
  <c r="O86" i="1" s="1"/>
  <c r="F29" i="1"/>
  <c r="H29" i="1" s="1"/>
  <c r="J29" i="1" s="1"/>
  <c r="K65" i="1"/>
  <c r="M65" i="1" s="1"/>
  <c r="O65" i="1" s="1"/>
  <c r="H141" i="1"/>
  <c r="J141" i="1" s="1"/>
  <c r="K32" i="1"/>
  <c r="M32" i="1"/>
  <c r="O32" i="1" s="1"/>
  <c r="F124" i="1"/>
  <c r="H124" i="1" s="1"/>
  <c r="J124" i="1" s="1"/>
  <c r="K95" i="1"/>
  <c r="M95" i="1" s="1"/>
  <c r="O95" i="1" s="1"/>
  <c r="K77" i="1"/>
  <c r="M77" i="1" s="1"/>
  <c r="O77" i="1" s="1"/>
  <c r="F103" i="1"/>
  <c r="H103" i="1" s="1"/>
  <c r="J103" i="1" s="1"/>
  <c r="J36" i="1"/>
  <c r="J105" i="1"/>
  <c r="K99" i="1"/>
  <c r="M99" i="1" s="1"/>
  <c r="O99" i="1" s="1"/>
  <c r="M31" i="1"/>
  <c r="O31" i="1" s="1"/>
  <c r="K31" i="1"/>
  <c r="J144" i="1"/>
  <c r="J98" i="1"/>
  <c r="K152" i="1"/>
  <c r="M152" i="1" s="1"/>
  <c r="O152" i="1" s="1"/>
  <c r="J64" i="1"/>
  <c r="H57" i="1"/>
  <c r="J57" i="1" s="1"/>
  <c r="J12" i="1"/>
  <c r="F52" i="1"/>
  <c r="H52" i="1" s="1"/>
  <c r="J52" i="1" s="1"/>
  <c r="J115" i="1"/>
  <c r="K85" i="1"/>
  <c r="M85" i="1" s="1"/>
  <c r="O85" i="1" s="1"/>
  <c r="K139" i="1"/>
  <c r="M139" i="1" s="1"/>
  <c r="O139" i="1" s="1"/>
  <c r="K46" i="1"/>
  <c r="M46" i="1"/>
  <c r="O46" i="1" s="1"/>
  <c r="K100" i="1"/>
  <c r="M100" i="1" s="1"/>
  <c r="O100" i="1" s="1"/>
  <c r="K42" i="1"/>
  <c r="M42" i="1" s="1"/>
  <c r="O42" i="1" s="1"/>
  <c r="H54" i="1"/>
  <c r="J54" i="1" s="1"/>
  <c r="K87" i="1"/>
  <c r="M87" i="1" s="1"/>
  <c r="O87" i="1" s="1"/>
  <c r="K150" i="1"/>
  <c r="M150" i="1" s="1"/>
  <c r="O150" i="1" s="1"/>
  <c r="F18" i="1"/>
  <c r="H18" i="1" s="1"/>
  <c r="J18" i="1" s="1"/>
  <c r="J131" i="1"/>
  <c r="F78" i="1"/>
  <c r="G15" i="1"/>
  <c r="H15" i="1" s="1"/>
  <c r="J15" i="1" s="1"/>
  <c r="F138" i="1"/>
  <c r="H138" i="1" s="1"/>
  <c r="J138" i="1" s="1"/>
  <c r="K33" i="1"/>
  <c r="M33" i="1" s="1"/>
  <c r="O33" i="1" s="1"/>
  <c r="K41" i="1"/>
  <c r="M41" i="1" s="1"/>
  <c r="O41" i="1" s="1"/>
  <c r="H110" i="1"/>
  <c r="J110" i="1" s="1"/>
  <c r="H113" i="1"/>
  <c r="J113" i="1" s="1"/>
  <c r="K48" i="1"/>
  <c r="M48" i="1" s="1"/>
  <c r="O48" i="1" s="1"/>
  <c r="K66" i="1"/>
  <c r="M66" i="1" s="1"/>
  <c r="O66" i="1" s="1"/>
  <c r="J114" i="1"/>
  <c r="K20" i="1"/>
  <c r="M20" i="1" s="1"/>
  <c r="O20" i="1" s="1"/>
  <c r="K40" i="1"/>
  <c r="M40" i="1" s="1"/>
  <c r="O40" i="1" s="1"/>
  <c r="K60" i="1"/>
  <c r="M60" i="1" s="1"/>
  <c r="O60" i="1" s="1"/>
  <c r="K129" i="1"/>
  <c r="M129" i="1" s="1"/>
  <c r="O129" i="1" s="1"/>
  <c r="K34" i="1"/>
  <c r="M34" i="1"/>
  <c r="O34" i="1" s="1"/>
  <c r="K73" i="1"/>
  <c r="M73" i="1" s="1"/>
  <c r="O73" i="1" s="1"/>
  <c r="K125" i="1"/>
  <c r="M125" i="1" s="1"/>
  <c r="O125" i="1" s="1"/>
  <c r="J134" i="1"/>
  <c r="K25" i="1"/>
  <c r="M25" i="1" s="1"/>
  <c r="O25" i="1" s="1"/>
  <c r="K107" i="1"/>
  <c r="M107" i="1" s="1"/>
  <c r="O107" i="1" s="1"/>
  <c r="K30" i="1"/>
  <c r="M30" i="1" s="1"/>
  <c r="O30" i="1" s="1"/>
  <c r="F19" i="1"/>
  <c r="H19" i="1" s="1"/>
  <c r="J19" i="1" s="1"/>
  <c r="J24" i="1"/>
  <c r="K112" i="1" l="1"/>
  <c r="M112" i="1"/>
  <c r="O112" i="1" s="1"/>
  <c r="M44" i="1"/>
  <c r="O44" i="1" s="1"/>
  <c r="M116" i="1"/>
  <c r="O116" i="1" s="1"/>
  <c r="M10" i="1"/>
  <c r="O10" i="1" s="1"/>
  <c r="K154" i="1"/>
  <c r="M154" i="1" s="1"/>
  <c r="O154" i="1" s="1"/>
  <c r="M89" i="1"/>
  <c r="O89" i="1" s="1"/>
  <c r="K27" i="1"/>
  <c r="M27" i="1" s="1"/>
  <c r="O27" i="1" s="1"/>
  <c r="K122" i="1"/>
  <c r="M122" i="1" s="1"/>
  <c r="O122" i="1" s="1"/>
  <c r="K43" i="1"/>
  <c r="M43" i="1" s="1"/>
  <c r="O43" i="1" s="1"/>
  <c r="K15" i="1"/>
  <c r="M15" i="1" s="1"/>
  <c r="O15" i="1" s="1"/>
  <c r="K146" i="1"/>
  <c r="M146" i="1" s="1"/>
  <c r="O146" i="1" s="1"/>
  <c r="K105" i="1"/>
  <c r="M105" i="1" s="1"/>
  <c r="O105" i="1" s="1"/>
  <c r="K53" i="1"/>
  <c r="M53" i="1" s="1"/>
  <c r="O53" i="1" s="1"/>
  <c r="K117" i="1"/>
  <c r="M117" i="1" s="1"/>
  <c r="O117" i="1" s="1"/>
  <c r="K104" i="1"/>
  <c r="M104" i="1" s="1"/>
  <c r="O104" i="1" s="1"/>
  <c r="K138" i="1"/>
  <c r="M138" i="1" s="1"/>
  <c r="O138" i="1" s="1"/>
  <c r="K98" i="1"/>
  <c r="M98" i="1" s="1"/>
  <c r="O98" i="1" s="1"/>
  <c r="K36" i="1"/>
  <c r="M36" i="1" s="1"/>
  <c r="O36" i="1" s="1"/>
  <c r="K137" i="1"/>
  <c r="M137" i="1" s="1"/>
  <c r="O137" i="1" s="1"/>
  <c r="K128" i="1"/>
  <c r="M128" i="1" s="1"/>
  <c r="O128" i="1" s="1"/>
  <c r="K142" i="1"/>
  <c r="M142" i="1" s="1"/>
  <c r="O142" i="1" s="1"/>
  <c r="K64" i="1"/>
  <c r="M64" i="1" s="1"/>
  <c r="O64" i="1" s="1"/>
  <c r="K91" i="1"/>
  <c r="M91" i="1" s="1"/>
  <c r="O91" i="1" s="1"/>
  <c r="K115" i="1"/>
  <c r="M115" i="1" s="1"/>
  <c r="O115" i="1" s="1"/>
  <c r="K144" i="1"/>
  <c r="M144" i="1" s="1"/>
  <c r="O144" i="1" s="1"/>
  <c r="K103" i="1"/>
  <c r="M103" i="1" s="1"/>
  <c r="O103" i="1" s="1"/>
  <c r="K141" i="1"/>
  <c r="M141" i="1" s="1"/>
  <c r="O141" i="1" s="1"/>
  <c r="K51" i="1"/>
  <c r="M51" i="1" s="1"/>
  <c r="O51" i="1" s="1"/>
  <c r="K113" i="1"/>
  <c r="M113" i="1" s="1"/>
  <c r="O113" i="1" s="1"/>
  <c r="K24" i="1"/>
  <c r="M24" i="1"/>
  <c r="O24" i="1" s="1"/>
  <c r="K134" i="1"/>
  <c r="M134" i="1"/>
  <c r="O134" i="1" s="1"/>
  <c r="H78" i="1"/>
  <c r="F155" i="1"/>
  <c r="K7" i="1"/>
  <c r="M7" i="1" s="1"/>
  <c r="O7" i="1" s="1"/>
  <c r="K52" i="1"/>
  <c r="M52" i="1" s="1"/>
  <c r="O52" i="1" s="1"/>
  <c r="K39" i="1"/>
  <c r="M39" i="1" s="1"/>
  <c r="O39" i="1" s="1"/>
  <c r="K108" i="1"/>
  <c r="M108" i="1" s="1"/>
  <c r="O108" i="1" s="1"/>
  <c r="K76" i="1"/>
  <c r="M76" i="1" s="1"/>
  <c r="K140" i="1"/>
  <c r="M140" i="1" s="1"/>
  <c r="O140" i="1" s="1"/>
  <c r="K17" i="1"/>
  <c r="M17" i="1" s="1"/>
  <c r="O17" i="1" s="1"/>
  <c r="K47" i="1"/>
  <c r="M47" i="1" s="1"/>
  <c r="O47" i="1" s="1"/>
  <c r="K133" i="1"/>
  <c r="M133" i="1" s="1"/>
  <c r="O133" i="1" s="1"/>
  <c r="K18" i="1"/>
  <c r="M18" i="1" s="1"/>
  <c r="O18" i="1" s="1"/>
  <c r="K57" i="1"/>
  <c r="M57" i="1" s="1"/>
  <c r="O57" i="1" s="1"/>
  <c r="K69" i="1"/>
  <c r="M69" i="1" s="1"/>
  <c r="O69" i="1" s="1"/>
  <c r="K114" i="1"/>
  <c r="M114" i="1" s="1"/>
  <c r="K149" i="1"/>
  <c r="M149" i="1" s="1"/>
  <c r="O149" i="1" s="1"/>
  <c r="K19" i="1"/>
  <c r="M19" i="1" s="1"/>
  <c r="O19" i="1" s="1"/>
  <c r="K119" i="1"/>
  <c r="M119" i="1" s="1"/>
  <c r="O119" i="1" s="1"/>
  <c r="K131" i="1"/>
  <c r="M131" i="1" s="1"/>
  <c r="O131" i="1" s="1"/>
  <c r="K12" i="1"/>
  <c r="M12" i="1" s="1"/>
  <c r="O12" i="1" s="1"/>
  <c r="K61" i="1"/>
  <c r="M61" i="1" s="1"/>
  <c r="O61" i="1" s="1"/>
  <c r="K63" i="1"/>
  <c r="M63" i="1"/>
  <c r="O63" i="1" s="1"/>
  <c r="K145" i="1"/>
  <c r="M145" i="1" s="1"/>
  <c r="O145" i="1" s="1"/>
  <c r="K68" i="1"/>
  <c r="M68" i="1" s="1"/>
  <c r="O68" i="1" s="1"/>
  <c r="K14" i="1"/>
  <c r="M14" i="1" s="1"/>
  <c r="O14" i="1" s="1"/>
  <c r="K21" i="1"/>
  <c r="M21" i="1" s="1"/>
  <c r="O21" i="1" s="1"/>
  <c r="K148" i="1"/>
  <c r="M148" i="1" s="1"/>
  <c r="O148" i="1" s="1"/>
  <c r="K22" i="1"/>
  <c r="M22" i="1" s="1"/>
  <c r="O22" i="1" s="1"/>
  <c r="K81" i="1"/>
  <c r="M81" i="1" s="1"/>
  <c r="O81" i="1" s="1"/>
  <c r="K54" i="1"/>
  <c r="M54" i="1" s="1"/>
  <c r="O54" i="1" s="1"/>
  <c r="K93" i="1"/>
  <c r="M93" i="1" s="1"/>
  <c r="O93" i="1" s="1"/>
  <c r="K6" i="1"/>
  <c r="M6" i="1" s="1"/>
  <c r="O6" i="1" s="1"/>
  <c r="K110" i="1"/>
  <c r="M110" i="1" s="1"/>
  <c r="O110" i="1" s="1"/>
  <c r="K124" i="1"/>
  <c r="M124" i="1" s="1"/>
  <c r="O124" i="1" s="1"/>
  <c r="K29" i="1"/>
  <c r="M29" i="1" s="1"/>
  <c r="O29" i="1" s="1"/>
  <c r="K13" i="1"/>
  <c r="M13" i="1" s="1"/>
  <c r="O13" i="1" s="1"/>
  <c r="O114" i="1" l="1"/>
  <c r="J78" i="1"/>
  <c r="H155" i="1"/>
  <c r="K78" i="1" l="1"/>
  <c r="M78" i="1" s="1"/>
  <c r="O78" i="1" l="1"/>
  <c r="O155" i="1" s="1"/>
  <c r="O159" i="1" s="1"/>
  <c r="M155" i="1"/>
</calcChain>
</file>

<file path=xl/sharedStrings.xml><?xml version="1.0" encoding="utf-8"?>
<sst xmlns="http://schemas.openxmlformats.org/spreadsheetml/2006/main" count="181" uniqueCount="179">
  <si>
    <t xml:space="preserve"> </t>
  </si>
  <si>
    <t>references in SDCL 13-13-10.1</t>
  </si>
  <si>
    <t>2D</t>
  </si>
  <si>
    <t>2C</t>
  </si>
  <si>
    <t>5a</t>
  </si>
  <si>
    <t>5b</t>
  </si>
  <si>
    <t>5c</t>
  </si>
  <si>
    <t>5d</t>
  </si>
  <si>
    <t>5e</t>
  </si>
  <si>
    <t>5f</t>
  </si>
  <si>
    <t>5A</t>
  </si>
  <si>
    <t>District No.</t>
  </si>
  <si>
    <t>District</t>
  </si>
  <si>
    <t>2020 State Aid Fall Enrollment</t>
  </si>
  <si>
    <r>
      <rPr>
        <b/>
        <u/>
        <sz val="10"/>
        <color rgb="FF002060"/>
        <rFont val="Ebrima"/>
      </rPr>
      <t>2020 LEP</t>
    </r>
    <r>
      <rPr>
        <sz val="10"/>
        <color rgb="FF002060"/>
        <rFont val="Ebrima"/>
      </rPr>
      <t xml:space="preserve">
 Eligible Students (updated 5/14/2020)
25% of # of students</t>
    </r>
  </si>
  <si>
    <t>Target Teacher Ratio</t>
  </si>
  <si>
    <t>Need A</t>
  </si>
  <si>
    <t>LEP Adj
Need B</t>
  </si>
  <si>
    <t>Sum Need 
A &amp; B</t>
  </si>
  <si>
    <t>Target Teacher Compensation
Sal &amp; Ben</t>
  </si>
  <si>
    <t>Teacher Compensation Need</t>
  </si>
  <si>
    <t>Overhead</t>
  </si>
  <si>
    <r>
      <t xml:space="preserve">Adjustment to Need 
</t>
    </r>
    <r>
      <rPr>
        <sz val="9"/>
        <color rgb="FF002060"/>
        <rFont val="Ebrima"/>
      </rPr>
      <t>(ARSD 24:17:03:07)</t>
    </r>
  </si>
  <si>
    <t>Calculated Formula Need</t>
  </si>
  <si>
    <t>Alternative Need</t>
  </si>
  <si>
    <t>State Aid Need</t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</si>
  <si>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</si>
  <si>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</si>
  <si>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</si>
  <si>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</si>
  <si>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</si>
  <si>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</si>
  <si>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</si>
  <si>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</si>
  <si>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</si>
  <si>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</si>
  <si>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</si>
  <si>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</si>
  <si>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</si>
  <si>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</si>
  <si>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</si>
  <si>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</si>
  <si>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</si>
  <si>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</si>
  <si>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</si>
  <si>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</si>
  <si>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</si>
  <si>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</si>
  <si>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</si>
  <si>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</si>
  <si>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</si>
  <si>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</si>
  <si>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</si>
  <si>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</si>
  <si>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</si>
  <si>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</si>
  <si>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</si>
  <si>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</si>
  <si>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</si>
  <si>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</si>
  <si>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</si>
  <si>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</si>
  <si>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</si>
  <si>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</si>
  <si>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</si>
  <si>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</si>
  <si>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</si>
  <si>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</si>
  <si>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</si>
  <si>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</si>
  <si>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</si>
  <si>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</si>
  <si>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</si>
  <si>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</si>
  <si>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</si>
  <si>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</si>
  <si>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</si>
  <si>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</si>
  <si>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</si>
  <si>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</si>
  <si>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</si>
  <si>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</si>
  <si>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</si>
  <si>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</si>
  <si>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</si>
  <si>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</si>
  <si>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</si>
  <si>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</si>
  <si>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</si>
  <si>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</si>
  <si>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</si>
  <si>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</si>
  <si>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 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</si>
  <si>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</si>
  <si>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</si>
  <si>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</si>
  <si>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</si>
  <si>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</si>
  <si>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</si>
  <si>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</si>
  <si>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</si>
  <si>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</si>
  <si>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</si>
  <si>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</si>
  <si>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</si>
  <si>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</si>
  <si>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</si>
  <si>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</si>
  <si>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</si>
  <si>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</si>
  <si>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</si>
  <si>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</si>
  <si>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</si>
  <si>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</si>
  <si>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</si>
  <si>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</si>
  <si>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</si>
  <si>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</si>
  <si>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</si>
  <si>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</si>
  <si>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</si>
  <si>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</si>
  <si>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</si>
  <si>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</si>
  <si>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</si>
  <si>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</si>
  <si>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</si>
  <si>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</si>
  <si>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</si>
  <si>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</si>
  <si>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</si>
  <si>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</si>
  <si>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</si>
  <si>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</si>
  <si>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</si>
  <si>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</si>
  <si>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</si>
  <si>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</si>
  <si>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</si>
  <si>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</si>
  <si>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</si>
  <si>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</si>
  <si>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</si>
  <si>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</si>
  <si>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</si>
  <si>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</si>
  <si>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</si>
  <si>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</si>
  <si>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</si>
  <si>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</si>
  <si>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</si>
  <si>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</si>
  <si>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</si>
  <si>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</si>
  <si>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</si>
  <si>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</si>
  <si>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</si>
  <si>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</si>
  <si>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</si>
  <si>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</si>
  <si>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</si>
  <si>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</si>
  <si>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</si>
  <si>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</si>
  <si>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</si>
  <si>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</si>
  <si>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</si>
  <si>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</si>
  <si>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</si>
  <si>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</si>
  <si>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</si>
  <si>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</si>
  <si>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</si>
  <si>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</si>
  <si>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</si>
  <si>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>L-D Career &amp; Tech Ed.</t>
  </si>
  <si>
    <t>as of 11/16/2020</t>
  </si>
  <si>
    <t>Questions - contact Office of State Aid &amp; School Finance, 605-773-3248</t>
  </si>
  <si>
    <t>FY2022 General State Aid Need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</si>
</sst>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2060"/>
      <name val="Ebrima"/>
    </font>
    <font>
      <b/>
      <sz val="14"/>
      <color rgb="FF002060"/>
      <name val="Ebrima"/>
    </font>
    <font>
      <sz val="9"/>
      <color rgb="FF002060"/>
      <name val="Ebrima"/>
    </font>
    <font>
      <sz val="10"/>
      <name val="Ebrima"/>
    </font>
    <font>
      <sz val="9"/>
      <name val="Ebrima"/>
    </font>
    <font>
      <b/>
      <u/>
      <sz val="10"/>
      <color rgb="FF002060"/>
      <name val="Ebrima"/>
    </font>
    <font>
      <sz val="10"/>
      <color theme="0"/>
      <name val="Ebrima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0" xfId="1" applyFont="1"/>
    <xf numFmtId="2" fontId="2" fillId="0" borderId="0" xfId="1" applyNumberFormat="1" applyFont="1"/>
    <xf numFmtId="164" fontId="2" fillId="0" borderId="0" xfId="1" applyNumberFormat="1" applyFont="1"/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2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8" fillId="0" borderId="0" xfId="1" applyFont="1"/>
    <xf numFmtId="0" fontId="2" fillId="0" borderId="2" xfId="1" applyFont="1" applyBorder="1" applyAlignment="1">
      <alignment horizontal="left"/>
    </xf>
    <xf numFmtId="4" fontId="2" fillId="0" borderId="2" xfId="1" applyNumberFormat="1" applyFont="1" applyBorder="1"/>
    <xf numFmtId="2" fontId="2" fillId="0" borderId="2" xfId="1" applyNumberFormat="1" applyFont="1" applyBorder="1"/>
    <xf numFmtId="164" fontId="2" fillId="0" borderId="2" xfId="1" applyNumberFormat="1" applyFont="1" applyBorder="1"/>
    <xf numFmtId="3" fontId="2" fillId="0" borderId="2" xfId="1" applyNumberFormat="1" applyFont="1" applyBorder="1" applyAlignment="1">
      <alignment horizontal="left"/>
    </xf>
    <xf numFmtId="0" fontId="2" fillId="0" borderId="2" xfId="1" applyFont="1" applyBorder="1"/>
    <xf numFmtId="3" fontId="2" fillId="0" borderId="0" xfId="1" applyNumberFormat="1" applyFont="1" applyAlignment="1">
      <alignment horizontal="left"/>
    </xf>
    <xf numFmtId="4" fontId="2" fillId="0" borderId="0" xfId="1" applyNumberFormat="1" applyFont="1"/>
    <xf numFmtId="3" fontId="2" fillId="0" borderId="3" xfId="1" applyNumberFormat="1" applyFont="1" applyBorder="1" applyAlignment="1">
      <alignment horizontal="left" wrapText="1"/>
    </xf>
    <xf numFmtId="3" fontId="2" fillId="0" borderId="4" xfId="1" applyNumberFormat="1" applyFont="1" applyBorder="1" applyAlignment="1">
      <alignment horizontal="left" wrapText="1"/>
    </xf>
    <xf numFmtId="4" fontId="2" fillId="0" borderId="5" xfId="1" applyNumberFormat="1" applyFont="1" applyBorder="1"/>
    <xf numFmtId="2" fontId="2" fillId="0" borderId="5" xfId="1" applyNumberFormat="1" applyFont="1" applyBorder="1"/>
    <xf numFmtId="165" fontId="2" fillId="0" borderId="5" xfId="1" applyNumberFormat="1" applyFont="1" applyBorder="1"/>
    <xf numFmtId="164" fontId="2" fillId="0" borderId="5" xfId="1" applyNumberFormat="1" applyFont="1" applyBorder="1"/>
    <xf numFmtId="164" fontId="2" fillId="0" borderId="4" xfId="1" applyNumberFormat="1" applyFont="1" applyBorder="1"/>
    <xf numFmtId="0" fontId="2" fillId="0" borderId="0" xfId="1" applyFont="1" applyAlignment="1">
      <alignment wrapText="1"/>
    </xf>
    <xf numFmtId="0" fontId="6" fillId="0" borderId="0" xfId="1" applyFont="1" applyFill="1" applyAlignment="1">
      <alignment horizontal="center"/>
    </xf>
    <xf numFmtId="2" fontId="2" fillId="0" borderId="2" xfId="1" applyNumberFormat="1" applyFont="1" applyFill="1" applyBorder="1"/>
    <xf numFmtId="0" fontId="2" fillId="2" borderId="2" xfId="1" applyFont="1" applyFill="1" applyBorder="1" applyAlignment="1">
      <alignment horizontal="left" wrapText="1"/>
    </xf>
    <xf numFmtId="0" fontId="2" fillId="2" borderId="2" xfId="1" applyFont="1" applyFill="1" applyBorder="1" applyAlignment="1">
      <alignment horizontal="center" wrapText="1"/>
    </xf>
    <xf numFmtId="2" fontId="2" fillId="2" borderId="2" xfId="1" applyNumberFormat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 wrapText="1"/>
    </xf>
    <xf numFmtId="0" fontId="2" fillId="0" borderId="1" xfId="1" applyFont="1" applyBorder="1" applyAlignment="1">
      <alignment horizontal="center"/>
    </xf>
  </cellXfs>
  <cellStyles count="2">
    <cellStyle name="Normal" xfId="0" builtinId="0"/>
    <cellStyle name="Normal 2" xfId="1" xr:uid="{5D38217A-F49A-49A9-8173-B4AE5BBE18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</xdr:colOff>
      <xdr:row>0</xdr:row>
      <xdr:rowOff>76201</xdr:rowOff>
    </xdr:from>
    <xdr:ext cx="2105024" cy="476249"/>
    <xdr:pic>
      <xdr:nvPicPr>
        <xdr:cNvPr id="2" name="Picture 1">
          <a:extLst>
            <a:ext uri="{FF2B5EF4-FFF2-40B4-BE49-F238E27FC236}">
              <a16:creationId xmlns:a16="http://schemas.microsoft.com/office/drawing/2014/main" id="{276F76F5-3584-4BBC-8803-A8A80264F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34701" y="76201"/>
          <a:ext cx="2105024" cy="47624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AID/HISTORIC/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Aid/FY99/finalest/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A2166-81E1-4BD3-8760-36A3B27546FC}">
  <sheetPr>
    <pageSetUpPr fitToPage="1"/>
  </sheetPr>
  <dimension ref="A1:O160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" sqref="C1"/>
    </sheetView>
  </sheetViews>
  <sheetFormatPr defaultColWidth="9.1796875" defaultRowHeight="16" x14ac:dyDescent="0.45"/>
  <cols>
    <col min="1" max="1" width="6.7265625" style="1" customWidth="1"/>
    <col min="2" max="2" width="38.81640625" style="1" customWidth="1"/>
    <col min="3" max="3" width="13.7265625" style="3" bestFit="1" customWidth="1"/>
    <col min="4" max="4" width="15.7265625" style="4" customWidth="1"/>
    <col min="5" max="5" width="8.7265625" style="3" customWidth="1"/>
    <col min="6" max="6" width="8.453125" style="3" customWidth="1"/>
    <col min="7" max="7" width="7.1796875" style="3" bestFit="1" customWidth="1"/>
    <col min="8" max="8" width="7.453125" style="3" bestFit="1" customWidth="1"/>
    <col min="9" max="9" width="13.1796875" style="5" customWidth="1"/>
    <col min="10" max="10" width="12.81640625" style="3" customWidth="1"/>
    <col min="11" max="11" width="10.81640625" style="3" bestFit="1" customWidth="1"/>
    <col min="12" max="12" width="16" style="3" customWidth="1"/>
    <col min="13" max="13" width="11.81640625" style="3" bestFit="1" customWidth="1"/>
    <col min="14" max="14" width="9.81640625" style="5" bestFit="1" customWidth="1"/>
    <col min="15" max="15" width="11.81640625" style="5" bestFit="1" customWidth="1"/>
    <col min="16" max="16384" width="9.1796875" style="3"/>
  </cols>
  <sheetData>
    <row r="1" spans="1:15" ht="21" x14ac:dyDescent="0.55000000000000004">
      <c r="B1" s="2" t="s">
        <v>178</v>
      </c>
    </row>
    <row r="2" spans="1:15" x14ac:dyDescent="0.45">
      <c r="B2" s="6" t="s">
        <v>176</v>
      </c>
    </row>
    <row r="4" spans="1:15" s="9" customFormat="1" x14ac:dyDescent="0.45">
      <c r="A4" s="36" t="s">
        <v>1</v>
      </c>
      <c r="B4" s="36"/>
      <c r="C4" s="7"/>
      <c r="D4" s="8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>
        <f>50360.26*1.02</f>
        <v>51367.465200000006</v>
      </c>
      <c r="J4" s="9" t="s">
        <v>7</v>
      </c>
      <c r="K4" s="9" t="s">
        <v>8</v>
      </c>
      <c r="L4" s="29" t="s">
        <v>0</v>
      </c>
      <c r="M4" s="9" t="s">
        <v>9</v>
      </c>
      <c r="N4" s="11" t="s">
        <v>10</v>
      </c>
      <c r="O4" s="11"/>
    </row>
    <row r="5" spans="1:15" s="12" customFormat="1" ht="96" x14ac:dyDescent="0.45">
      <c r="A5" s="31" t="s">
        <v>11</v>
      </c>
      <c r="B5" s="32" t="s">
        <v>12</v>
      </c>
      <c r="C5" s="32" t="s">
        <v>13</v>
      </c>
      <c r="D5" s="33" t="s">
        <v>14</v>
      </c>
      <c r="E5" s="32" t="s">
        <v>15</v>
      </c>
      <c r="F5" s="34" t="s">
        <v>16</v>
      </c>
      <c r="G5" s="32" t="s">
        <v>17</v>
      </c>
      <c r="H5" s="32" t="s">
        <v>18</v>
      </c>
      <c r="I5" s="35" t="s">
        <v>19</v>
      </c>
      <c r="J5" s="32" t="s">
        <v>20</v>
      </c>
      <c r="K5" s="32" t="s">
        <v>21</v>
      </c>
      <c r="L5" s="32" t="s">
        <v>22</v>
      </c>
      <c r="M5" s="32" t="s">
        <v>23</v>
      </c>
      <c r="N5" s="35" t="s">
        <v>24</v>
      </c>
      <c r="O5" s="35" t="s">
        <v>25</v>
      </c>
    </row>
    <row r="6" spans="1:15" x14ac:dyDescent="0.45">
      <c r="A6" s="13">
        <v>6001</v>
      </c>
      <c r="B6" s="13" t="s">
        <v>39</v>
      </c>
      <c r="C6" s="14">
        <v>4491.13</v>
      </c>
      <c r="D6" s="15">
        <v>43</v>
      </c>
      <c r="E6" s="15">
        <f t="shared" ref="E6:E37" si="0">IF(C6&lt;200,12,IF(C6&gt;600,15,(C6*0.0075)+10.5))</f>
        <v>15</v>
      </c>
      <c r="F6" s="15">
        <f t="shared" ref="F6:F37" si="1">C6/E6</f>
        <v>299.40866666666665</v>
      </c>
      <c r="G6" s="15">
        <f t="shared" ref="G6:G37" si="2">D6/E6</f>
        <v>2.8666666666666667</v>
      </c>
      <c r="H6" s="15">
        <f t="shared" ref="H6:H37" si="3">F6+G6</f>
        <v>302.27533333333332</v>
      </c>
      <c r="I6" s="16">
        <f t="shared" ref="I6:I37" si="4">$I$4*1.29</f>
        <v>66264.030108000006</v>
      </c>
      <c r="J6" s="16">
        <f t="shared" ref="J6:J37" si="5">H6*I6</f>
        <v>20029981.788905736</v>
      </c>
      <c r="K6" s="16">
        <f t="shared" ref="K6:K37" si="6">J6*0.3493</f>
        <v>6996472.6388647733</v>
      </c>
      <c r="L6" s="16">
        <v>5794</v>
      </c>
      <c r="M6" s="16">
        <f t="shared" ref="M6:M37" si="7">J6+K6+L6</f>
        <v>27032248.42777051</v>
      </c>
      <c r="N6" s="16">
        <v>0</v>
      </c>
      <c r="O6" s="16">
        <f t="shared" ref="O6:O37" si="8">IF(N6=0,M6,N6)</f>
        <v>27032248.42777051</v>
      </c>
    </row>
    <row r="7" spans="1:15" ht="13.5" customHeight="1" x14ac:dyDescent="0.45">
      <c r="A7" s="13">
        <v>58003</v>
      </c>
      <c r="B7" s="13" t="s">
        <v>157</v>
      </c>
      <c r="C7" s="14">
        <v>265</v>
      </c>
      <c r="D7" s="15">
        <v>1.5</v>
      </c>
      <c r="E7" s="15">
        <f t="shared" si="0"/>
        <v>12.487500000000001</v>
      </c>
      <c r="F7" s="15">
        <f t="shared" si="1"/>
        <v>21.221221221221221</v>
      </c>
      <c r="G7" s="15">
        <f t="shared" si="2"/>
        <v>0.12012012012012012</v>
      </c>
      <c r="H7" s="15">
        <f t="shared" si="3"/>
        <v>21.341341341341341</v>
      </c>
      <c r="I7" s="16">
        <f t="shared" si="4"/>
        <v>66264.030108000006</v>
      </c>
      <c r="J7" s="16">
        <f t="shared" si="5"/>
        <v>1414163.2851877478</v>
      </c>
      <c r="K7" s="16">
        <f t="shared" si="6"/>
        <v>493967.23551608028</v>
      </c>
      <c r="L7" s="16">
        <v>0</v>
      </c>
      <c r="M7" s="16">
        <f t="shared" si="7"/>
        <v>1908130.520703828</v>
      </c>
      <c r="N7" s="16">
        <v>0</v>
      </c>
      <c r="O7" s="16">
        <f t="shared" si="8"/>
        <v>1908130.520703828</v>
      </c>
    </row>
    <row r="8" spans="1:15" ht="13.5" customHeight="1" x14ac:dyDescent="0.45">
      <c r="A8" s="13">
        <v>61001</v>
      </c>
      <c r="B8" s="13" t="s">
        <v>164</v>
      </c>
      <c r="C8" s="14">
        <v>341.24</v>
      </c>
      <c r="D8" s="15">
        <v>0.25</v>
      </c>
      <c r="E8" s="15">
        <f t="shared" si="0"/>
        <v>13.0593</v>
      </c>
      <c r="F8" s="15">
        <f t="shared" si="1"/>
        <v>26.130037597727291</v>
      </c>
      <c r="G8" s="15">
        <f t="shared" si="2"/>
        <v>1.9143445667072507E-2</v>
      </c>
      <c r="H8" s="15">
        <f t="shared" si="3"/>
        <v>26.149181043394364</v>
      </c>
      <c r="I8" s="16">
        <f t="shared" si="4"/>
        <v>66264.030108000006</v>
      </c>
      <c r="J8" s="16">
        <f t="shared" si="5"/>
        <v>1732750.1199590273</v>
      </c>
      <c r="K8" s="16">
        <f t="shared" si="6"/>
        <v>605249.61690168828</v>
      </c>
      <c r="L8" s="16">
        <v>0</v>
      </c>
      <c r="M8" s="16">
        <f t="shared" si="7"/>
        <v>2337999.7368607158</v>
      </c>
      <c r="N8" s="16">
        <v>0</v>
      </c>
      <c r="O8" s="16">
        <f t="shared" si="8"/>
        <v>2337999.7368607158</v>
      </c>
    </row>
    <row r="9" spans="1:15" ht="13.5" customHeight="1" x14ac:dyDescent="0.45">
      <c r="A9" s="13">
        <v>11001</v>
      </c>
      <c r="B9" s="13" t="s">
        <v>48</v>
      </c>
      <c r="C9" s="14">
        <v>325</v>
      </c>
      <c r="D9" s="15">
        <v>1.75</v>
      </c>
      <c r="E9" s="15">
        <f t="shared" si="0"/>
        <v>12.9375</v>
      </c>
      <c r="F9" s="15">
        <f t="shared" si="1"/>
        <v>25.120772946859905</v>
      </c>
      <c r="G9" s="15">
        <f t="shared" si="2"/>
        <v>0.13526570048309178</v>
      </c>
      <c r="H9" s="15">
        <f t="shared" si="3"/>
        <v>25.256038647342997</v>
      </c>
      <c r="I9" s="16">
        <f t="shared" si="4"/>
        <v>66264.030108000006</v>
      </c>
      <c r="J9" s="16">
        <f t="shared" si="5"/>
        <v>1673566.9053363481</v>
      </c>
      <c r="K9" s="16">
        <f t="shared" si="6"/>
        <v>584576.92003398645</v>
      </c>
      <c r="L9" s="16">
        <v>0</v>
      </c>
      <c r="M9" s="16">
        <f t="shared" si="7"/>
        <v>2258143.8253703346</v>
      </c>
      <c r="N9" s="16">
        <v>0</v>
      </c>
      <c r="O9" s="16">
        <f t="shared" si="8"/>
        <v>2258143.8253703346</v>
      </c>
    </row>
    <row r="10" spans="1:15" ht="13.5" customHeight="1" x14ac:dyDescent="0.45">
      <c r="A10" s="13">
        <v>38001</v>
      </c>
      <c r="B10" s="13" t="s">
        <v>103</v>
      </c>
      <c r="C10" s="14">
        <v>259</v>
      </c>
      <c r="D10" s="15">
        <v>0.75</v>
      </c>
      <c r="E10" s="15">
        <f t="shared" si="0"/>
        <v>12.442499999999999</v>
      </c>
      <c r="F10" s="15">
        <f t="shared" si="1"/>
        <v>20.815752461322084</v>
      </c>
      <c r="G10" s="15">
        <f t="shared" si="2"/>
        <v>6.0277275467148887E-2</v>
      </c>
      <c r="H10" s="15">
        <f t="shared" si="3"/>
        <v>20.876029736789235</v>
      </c>
      <c r="I10" s="16">
        <f t="shared" si="4"/>
        <v>66264.030108000006</v>
      </c>
      <c r="J10" s="16">
        <f t="shared" si="5"/>
        <v>1383329.8630141052</v>
      </c>
      <c r="K10" s="16">
        <f t="shared" si="6"/>
        <v>483197.12115082698</v>
      </c>
      <c r="L10" s="16">
        <v>0</v>
      </c>
      <c r="M10" s="16">
        <f t="shared" si="7"/>
        <v>1866526.9841649323</v>
      </c>
      <c r="N10" s="16">
        <v>0</v>
      </c>
      <c r="O10" s="16">
        <f t="shared" si="8"/>
        <v>1866526.9841649323</v>
      </c>
    </row>
    <row r="11" spans="1:15" ht="13.5" customHeight="1" x14ac:dyDescent="0.45">
      <c r="A11" s="13">
        <v>21001</v>
      </c>
      <c r="B11" s="13" t="s">
        <v>72</v>
      </c>
      <c r="C11" s="14">
        <v>180</v>
      </c>
      <c r="D11" s="15">
        <v>0.5</v>
      </c>
      <c r="E11" s="15">
        <f t="shared" si="0"/>
        <v>12</v>
      </c>
      <c r="F11" s="15">
        <f t="shared" si="1"/>
        <v>15</v>
      </c>
      <c r="G11" s="15">
        <f t="shared" si="2"/>
        <v>4.1666666666666664E-2</v>
      </c>
      <c r="H11" s="15">
        <f t="shared" si="3"/>
        <v>15.041666666666666</v>
      </c>
      <c r="I11" s="16">
        <f t="shared" si="4"/>
        <v>66264.030108000006</v>
      </c>
      <c r="J11" s="16">
        <f t="shared" si="5"/>
        <v>996721.45287450007</v>
      </c>
      <c r="K11" s="16">
        <f t="shared" si="6"/>
        <v>348154.80348906288</v>
      </c>
      <c r="L11" s="16">
        <v>0</v>
      </c>
      <c r="M11" s="16">
        <f t="shared" si="7"/>
        <v>1344876.256363563</v>
      </c>
      <c r="N11" s="16">
        <v>0</v>
      </c>
      <c r="O11" s="16">
        <f t="shared" si="8"/>
        <v>1344876.256363563</v>
      </c>
    </row>
    <row r="12" spans="1:15" ht="13.5" customHeight="1" x14ac:dyDescent="0.45">
      <c r="A12" s="13">
        <v>4001</v>
      </c>
      <c r="B12" s="13" t="s">
        <v>32</v>
      </c>
      <c r="C12" s="14">
        <v>233.25</v>
      </c>
      <c r="D12" s="15">
        <v>0</v>
      </c>
      <c r="E12" s="15">
        <f t="shared" si="0"/>
        <v>12.249375000000001</v>
      </c>
      <c r="F12" s="15">
        <f t="shared" si="1"/>
        <v>19.041787846318687</v>
      </c>
      <c r="G12" s="15">
        <f t="shared" si="2"/>
        <v>0</v>
      </c>
      <c r="H12" s="15">
        <f t="shared" si="3"/>
        <v>19.041787846318687</v>
      </c>
      <c r="I12" s="16">
        <f t="shared" si="4"/>
        <v>66264.030108000006</v>
      </c>
      <c r="J12" s="16">
        <f t="shared" si="5"/>
        <v>1261785.6031586102</v>
      </c>
      <c r="K12" s="16">
        <f t="shared" si="6"/>
        <v>440741.71118330251</v>
      </c>
      <c r="L12" s="16">
        <v>0</v>
      </c>
      <c r="M12" s="16">
        <f t="shared" si="7"/>
        <v>1702527.3143419127</v>
      </c>
      <c r="N12" s="16">
        <v>0</v>
      </c>
      <c r="O12" s="16">
        <f t="shared" si="8"/>
        <v>1702527.3143419127</v>
      </c>
    </row>
    <row r="13" spans="1:15" ht="13.5" customHeight="1" x14ac:dyDescent="0.45">
      <c r="A13" s="13">
        <v>49001</v>
      </c>
      <c r="B13" s="13" t="s">
        <v>128</v>
      </c>
      <c r="C13" s="14">
        <v>522</v>
      </c>
      <c r="D13" s="15">
        <v>2</v>
      </c>
      <c r="E13" s="15">
        <f t="shared" si="0"/>
        <v>14.414999999999999</v>
      </c>
      <c r="F13" s="15">
        <f t="shared" si="1"/>
        <v>36.212278876170657</v>
      </c>
      <c r="G13" s="15">
        <f t="shared" si="2"/>
        <v>0.13874436351023239</v>
      </c>
      <c r="H13" s="15">
        <f t="shared" si="3"/>
        <v>36.351023239680892</v>
      </c>
      <c r="I13" s="16">
        <f t="shared" si="4"/>
        <v>66264.030108000006</v>
      </c>
      <c r="J13" s="16">
        <f t="shared" si="5"/>
        <v>2408765.2984108226</v>
      </c>
      <c r="K13" s="16">
        <f t="shared" si="6"/>
        <v>841381.71873490035</v>
      </c>
      <c r="L13" s="16">
        <v>0</v>
      </c>
      <c r="M13" s="16">
        <f t="shared" si="7"/>
        <v>3250147.0171457231</v>
      </c>
      <c r="N13" s="16">
        <v>0</v>
      </c>
      <c r="O13" s="16">
        <f t="shared" si="8"/>
        <v>3250147.0171457231</v>
      </c>
    </row>
    <row r="14" spans="1:15" ht="13.5" customHeight="1" x14ac:dyDescent="0.45">
      <c r="A14" s="13">
        <v>9001</v>
      </c>
      <c r="B14" s="13" t="s">
        <v>45</v>
      </c>
      <c r="C14" s="14">
        <v>1369.9</v>
      </c>
      <c r="D14" s="15">
        <v>1</v>
      </c>
      <c r="E14" s="15">
        <f t="shared" si="0"/>
        <v>15</v>
      </c>
      <c r="F14" s="15">
        <f t="shared" si="1"/>
        <v>91.326666666666668</v>
      </c>
      <c r="G14" s="15">
        <f t="shared" si="2"/>
        <v>6.6666666666666666E-2</v>
      </c>
      <c r="H14" s="15">
        <f t="shared" si="3"/>
        <v>91.393333333333331</v>
      </c>
      <c r="I14" s="16">
        <f t="shared" si="4"/>
        <v>66264.030108000006</v>
      </c>
      <c r="J14" s="16">
        <f t="shared" si="5"/>
        <v>6056090.5916704806</v>
      </c>
      <c r="K14" s="16">
        <f t="shared" si="6"/>
        <v>2115392.4436704987</v>
      </c>
      <c r="L14" s="16">
        <v>0</v>
      </c>
      <c r="M14" s="16">
        <f t="shared" si="7"/>
        <v>8171483.0353409797</v>
      </c>
      <c r="N14" s="16">
        <v>0</v>
      </c>
      <c r="O14" s="16">
        <f t="shared" si="8"/>
        <v>8171483.0353409797</v>
      </c>
    </row>
    <row r="15" spans="1:15" ht="13.5" customHeight="1" x14ac:dyDescent="0.45">
      <c r="A15" s="13">
        <v>3001</v>
      </c>
      <c r="B15" s="13" t="s">
        <v>31</v>
      </c>
      <c r="C15" s="14">
        <v>488</v>
      </c>
      <c r="D15" s="15">
        <v>0</v>
      </c>
      <c r="E15" s="15">
        <f t="shared" si="0"/>
        <v>14.16</v>
      </c>
      <c r="F15" s="15">
        <f t="shared" si="1"/>
        <v>34.463276836158194</v>
      </c>
      <c r="G15" s="15">
        <f t="shared" si="2"/>
        <v>0</v>
      </c>
      <c r="H15" s="15">
        <f t="shared" si="3"/>
        <v>34.463276836158194</v>
      </c>
      <c r="I15" s="16">
        <f t="shared" si="4"/>
        <v>66264.030108000006</v>
      </c>
      <c r="J15" s="16">
        <f t="shared" si="5"/>
        <v>2283675.6138915257</v>
      </c>
      <c r="K15" s="16">
        <f t="shared" si="6"/>
        <v>797687.89193230995</v>
      </c>
      <c r="L15" s="16">
        <v>0</v>
      </c>
      <c r="M15" s="16">
        <f t="shared" si="7"/>
        <v>3081363.5058238357</v>
      </c>
      <c r="N15" s="16">
        <v>0</v>
      </c>
      <c r="O15" s="16">
        <f t="shared" si="8"/>
        <v>3081363.5058238357</v>
      </c>
    </row>
    <row r="16" spans="1:15" ht="13.5" customHeight="1" x14ac:dyDescent="0.45">
      <c r="A16" s="13">
        <v>61002</v>
      </c>
      <c r="B16" s="13" t="s">
        <v>165</v>
      </c>
      <c r="C16" s="14">
        <v>704.48</v>
      </c>
      <c r="D16" s="15">
        <v>7.75</v>
      </c>
      <c r="E16" s="15">
        <f t="shared" si="0"/>
        <v>15</v>
      </c>
      <c r="F16" s="15">
        <f t="shared" si="1"/>
        <v>46.965333333333334</v>
      </c>
      <c r="G16" s="15">
        <f t="shared" si="2"/>
        <v>0.51666666666666672</v>
      </c>
      <c r="H16" s="15">
        <f t="shared" si="3"/>
        <v>47.481999999999999</v>
      </c>
      <c r="I16" s="16">
        <f t="shared" si="4"/>
        <v>66264.030108000006</v>
      </c>
      <c r="J16" s="16">
        <f t="shared" si="5"/>
        <v>3146348.6775880563</v>
      </c>
      <c r="K16" s="16">
        <f t="shared" si="6"/>
        <v>1099019.5930815081</v>
      </c>
      <c r="L16" s="16">
        <v>0</v>
      </c>
      <c r="M16" s="16">
        <f t="shared" si="7"/>
        <v>4245368.2706695646</v>
      </c>
      <c r="N16" s="16">
        <v>0</v>
      </c>
      <c r="O16" s="16">
        <f t="shared" si="8"/>
        <v>4245368.2706695646</v>
      </c>
    </row>
    <row r="17" spans="1:15" ht="13.5" customHeight="1" x14ac:dyDescent="0.45">
      <c r="A17" s="13">
        <v>25001</v>
      </c>
      <c r="B17" s="13" t="s">
        <v>81</v>
      </c>
      <c r="C17" s="14">
        <v>70</v>
      </c>
      <c r="D17" s="15">
        <v>0</v>
      </c>
      <c r="E17" s="15">
        <f t="shared" si="0"/>
        <v>12</v>
      </c>
      <c r="F17" s="15">
        <f t="shared" si="1"/>
        <v>5.833333333333333</v>
      </c>
      <c r="G17" s="15">
        <f t="shared" si="2"/>
        <v>0</v>
      </c>
      <c r="H17" s="15">
        <f t="shared" si="3"/>
        <v>5.833333333333333</v>
      </c>
      <c r="I17" s="16">
        <f t="shared" si="4"/>
        <v>66264.030108000006</v>
      </c>
      <c r="J17" s="16">
        <f t="shared" si="5"/>
        <v>386540.17563000001</v>
      </c>
      <c r="K17" s="16">
        <f t="shared" si="6"/>
        <v>135018.483347559</v>
      </c>
      <c r="L17" s="16">
        <v>0</v>
      </c>
      <c r="M17" s="16">
        <f t="shared" si="7"/>
        <v>521558.65897755901</v>
      </c>
      <c r="N17" s="16">
        <v>0</v>
      </c>
      <c r="O17" s="16">
        <f t="shared" si="8"/>
        <v>521558.65897755901</v>
      </c>
    </row>
    <row r="18" spans="1:15" ht="13.5" customHeight="1" x14ac:dyDescent="0.45">
      <c r="A18" s="13">
        <v>52001</v>
      </c>
      <c r="B18" s="13" t="s">
        <v>142</v>
      </c>
      <c r="C18" s="14">
        <v>141</v>
      </c>
      <c r="D18" s="15">
        <v>0</v>
      </c>
      <c r="E18" s="15">
        <f t="shared" si="0"/>
        <v>12</v>
      </c>
      <c r="F18" s="15">
        <f t="shared" si="1"/>
        <v>11.75</v>
      </c>
      <c r="G18" s="15">
        <f t="shared" si="2"/>
        <v>0</v>
      </c>
      <c r="H18" s="15">
        <f t="shared" si="3"/>
        <v>11.75</v>
      </c>
      <c r="I18" s="16">
        <f t="shared" si="4"/>
        <v>66264.030108000006</v>
      </c>
      <c r="J18" s="16">
        <f t="shared" si="5"/>
        <v>778602.35376900004</v>
      </c>
      <c r="K18" s="16">
        <f t="shared" si="6"/>
        <v>271965.80217151169</v>
      </c>
      <c r="L18" s="16">
        <v>0</v>
      </c>
      <c r="M18" s="16">
        <f t="shared" si="7"/>
        <v>1050568.1559405117</v>
      </c>
      <c r="N18" s="16">
        <v>0</v>
      </c>
      <c r="O18" s="16">
        <f t="shared" si="8"/>
        <v>1050568.1559405117</v>
      </c>
    </row>
    <row r="19" spans="1:15" ht="13.5" customHeight="1" x14ac:dyDescent="0.45">
      <c r="A19" s="13">
        <v>4002</v>
      </c>
      <c r="B19" s="13" t="s">
        <v>33</v>
      </c>
      <c r="C19" s="14">
        <v>495</v>
      </c>
      <c r="D19" s="15">
        <v>3</v>
      </c>
      <c r="E19" s="15">
        <f t="shared" si="0"/>
        <v>14.2125</v>
      </c>
      <c r="F19" s="15">
        <f t="shared" si="1"/>
        <v>34.828496042216358</v>
      </c>
      <c r="G19" s="15">
        <f t="shared" si="2"/>
        <v>0.21108179419525067</v>
      </c>
      <c r="H19" s="15">
        <f t="shared" si="3"/>
        <v>35.03957783641161</v>
      </c>
      <c r="I19" s="16">
        <f t="shared" si="4"/>
        <v>66264.030108000006</v>
      </c>
      <c r="J19" s="16">
        <f t="shared" si="5"/>
        <v>2321863.6407235884</v>
      </c>
      <c r="K19" s="16">
        <f t="shared" si="6"/>
        <v>811026.96970474941</v>
      </c>
      <c r="L19" s="16">
        <v>0</v>
      </c>
      <c r="M19" s="16">
        <f t="shared" si="7"/>
        <v>3132890.6104283379</v>
      </c>
      <c r="N19" s="16">
        <v>0</v>
      </c>
      <c r="O19" s="16">
        <f t="shared" si="8"/>
        <v>3132890.6104283379</v>
      </c>
    </row>
    <row r="20" spans="1:15" ht="13.5" customHeight="1" x14ac:dyDescent="0.45">
      <c r="A20" s="13">
        <v>22001</v>
      </c>
      <c r="B20" s="13" t="s">
        <v>74</v>
      </c>
      <c r="C20" s="14">
        <v>118.26</v>
      </c>
      <c r="D20" s="15">
        <v>0</v>
      </c>
      <c r="E20" s="15">
        <f t="shared" si="0"/>
        <v>12</v>
      </c>
      <c r="F20" s="15">
        <f t="shared" si="1"/>
        <v>9.8550000000000004</v>
      </c>
      <c r="G20" s="15">
        <f t="shared" si="2"/>
        <v>0</v>
      </c>
      <c r="H20" s="15">
        <f t="shared" si="3"/>
        <v>9.8550000000000004</v>
      </c>
      <c r="I20" s="16">
        <f t="shared" si="4"/>
        <v>66264.030108000006</v>
      </c>
      <c r="J20" s="16">
        <f t="shared" si="5"/>
        <v>653032.01671434008</v>
      </c>
      <c r="K20" s="16">
        <f t="shared" si="6"/>
        <v>228104.08343831898</v>
      </c>
      <c r="L20" s="16">
        <v>0</v>
      </c>
      <c r="M20" s="16">
        <f t="shared" si="7"/>
        <v>881136.100152659</v>
      </c>
      <c r="N20" s="16">
        <v>0</v>
      </c>
      <c r="O20" s="16">
        <f t="shared" si="8"/>
        <v>881136.100152659</v>
      </c>
    </row>
    <row r="21" spans="1:15" ht="13.5" customHeight="1" x14ac:dyDescent="0.45">
      <c r="A21" s="13">
        <v>49002</v>
      </c>
      <c r="B21" s="13" t="s">
        <v>129</v>
      </c>
      <c r="C21" s="14">
        <v>4681.8</v>
      </c>
      <c r="D21" s="15">
        <v>12</v>
      </c>
      <c r="E21" s="15">
        <f t="shared" si="0"/>
        <v>15</v>
      </c>
      <c r="F21" s="15">
        <f t="shared" si="1"/>
        <v>312.12</v>
      </c>
      <c r="G21" s="15">
        <f t="shared" si="2"/>
        <v>0.8</v>
      </c>
      <c r="H21" s="15">
        <f t="shared" si="3"/>
        <v>312.92</v>
      </c>
      <c r="I21" s="16">
        <f t="shared" si="4"/>
        <v>66264.030108000006</v>
      </c>
      <c r="J21" s="16">
        <f t="shared" si="5"/>
        <v>20735340.301395364</v>
      </c>
      <c r="K21" s="16">
        <f t="shared" si="6"/>
        <v>7242854.3672774006</v>
      </c>
      <c r="L21" s="16">
        <v>0</v>
      </c>
      <c r="M21" s="16">
        <f t="shared" si="7"/>
        <v>27978194.668672763</v>
      </c>
      <c r="N21" s="16">
        <v>0</v>
      </c>
      <c r="O21" s="16">
        <f t="shared" si="8"/>
        <v>27978194.668672763</v>
      </c>
    </row>
    <row r="22" spans="1:15" ht="13.5" customHeight="1" x14ac:dyDescent="0.45">
      <c r="A22" s="13">
        <v>30003</v>
      </c>
      <c r="B22" s="13" t="s">
        <v>92</v>
      </c>
      <c r="C22" s="14">
        <v>335</v>
      </c>
      <c r="D22" s="15">
        <v>0.75</v>
      </c>
      <c r="E22" s="15">
        <f t="shared" si="0"/>
        <v>13.012499999999999</v>
      </c>
      <c r="F22" s="15">
        <f t="shared" si="1"/>
        <v>25.744476464937563</v>
      </c>
      <c r="G22" s="15">
        <f t="shared" si="2"/>
        <v>5.7636887608069169E-2</v>
      </c>
      <c r="H22" s="15">
        <f t="shared" si="3"/>
        <v>25.802113352545632</v>
      </c>
      <c r="I22" s="16">
        <f t="shared" si="4"/>
        <v>66264.030108000006</v>
      </c>
      <c r="J22" s="16">
        <f t="shared" si="5"/>
        <v>1709752.0160431128</v>
      </c>
      <c r="K22" s="16">
        <f t="shared" si="6"/>
        <v>597216.37920385937</v>
      </c>
      <c r="L22" s="16">
        <v>0</v>
      </c>
      <c r="M22" s="16">
        <f t="shared" si="7"/>
        <v>2306968.3952469723</v>
      </c>
      <c r="N22" s="16">
        <v>0</v>
      </c>
      <c r="O22" s="16">
        <f t="shared" si="8"/>
        <v>2306968.3952469723</v>
      </c>
    </row>
    <row r="23" spans="1:15" ht="13.5" customHeight="1" x14ac:dyDescent="0.45">
      <c r="A23" s="13">
        <v>45004</v>
      </c>
      <c r="B23" s="13" t="s">
        <v>122</v>
      </c>
      <c r="C23" s="14">
        <v>434.1</v>
      </c>
      <c r="D23" s="15">
        <v>5.25</v>
      </c>
      <c r="E23" s="15">
        <f t="shared" si="0"/>
        <v>13.755749999999999</v>
      </c>
      <c r="F23" s="15">
        <f t="shared" si="1"/>
        <v>31.557712229431331</v>
      </c>
      <c r="G23" s="15">
        <f t="shared" si="2"/>
        <v>0.38165857913963253</v>
      </c>
      <c r="H23" s="15">
        <f t="shared" si="3"/>
        <v>31.939370808570963</v>
      </c>
      <c r="I23" s="16">
        <f t="shared" si="4"/>
        <v>66264.030108000006</v>
      </c>
      <c r="J23" s="16">
        <f t="shared" si="5"/>
        <v>2116431.428889723</v>
      </c>
      <c r="K23" s="16">
        <f t="shared" si="6"/>
        <v>739269.49811118026</v>
      </c>
      <c r="L23" s="16">
        <v>0</v>
      </c>
      <c r="M23" s="16">
        <f t="shared" si="7"/>
        <v>2855700.9270009035</v>
      </c>
      <c r="N23" s="16">
        <v>0</v>
      </c>
      <c r="O23" s="16">
        <f t="shared" si="8"/>
        <v>2855700.9270009035</v>
      </c>
    </row>
    <row r="24" spans="1:15" ht="13.5" customHeight="1" x14ac:dyDescent="0.45">
      <c r="A24" s="13">
        <v>5001</v>
      </c>
      <c r="B24" s="13" t="s">
        <v>35</v>
      </c>
      <c r="C24" s="14">
        <v>3343.5</v>
      </c>
      <c r="D24" s="15">
        <v>22.75</v>
      </c>
      <c r="E24" s="15">
        <f t="shared" si="0"/>
        <v>15</v>
      </c>
      <c r="F24" s="15">
        <f t="shared" si="1"/>
        <v>222.9</v>
      </c>
      <c r="G24" s="15">
        <f t="shared" si="2"/>
        <v>1.5166666666666666</v>
      </c>
      <c r="H24" s="15">
        <f t="shared" si="3"/>
        <v>224.41666666666669</v>
      </c>
      <c r="I24" s="16">
        <f t="shared" si="4"/>
        <v>66264.030108000006</v>
      </c>
      <c r="J24" s="16">
        <f t="shared" si="5"/>
        <v>14870752.756737003</v>
      </c>
      <c r="K24" s="16">
        <f t="shared" si="6"/>
        <v>5194353.9379282352</v>
      </c>
      <c r="L24" s="16">
        <v>0</v>
      </c>
      <c r="M24" s="16">
        <f t="shared" si="7"/>
        <v>20065106.694665238</v>
      </c>
      <c r="N24" s="16">
        <v>0</v>
      </c>
      <c r="O24" s="16">
        <f t="shared" si="8"/>
        <v>20065106.694665238</v>
      </c>
    </row>
    <row r="25" spans="1:15" ht="13.5" customHeight="1" x14ac:dyDescent="0.45">
      <c r="A25" s="13">
        <v>26002</v>
      </c>
      <c r="B25" s="13" t="s">
        <v>83</v>
      </c>
      <c r="C25" s="14">
        <v>227</v>
      </c>
      <c r="D25" s="15">
        <v>0</v>
      </c>
      <c r="E25" s="15">
        <f t="shared" si="0"/>
        <v>12.202500000000001</v>
      </c>
      <c r="F25" s="15">
        <f t="shared" si="1"/>
        <v>18.602745339069862</v>
      </c>
      <c r="G25" s="15">
        <f t="shared" si="2"/>
        <v>0</v>
      </c>
      <c r="H25" s="15">
        <f t="shared" si="3"/>
        <v>18.602745339069862</v>
      </c>
      <c r="I25" s="16">
        <f t="shared" si="4"/>
        <v>66264.030108000006</v>
      </c>
      <c r="J25" s="16">
        <f t="shared" si="5"/>
        <v>1232692.8772395821</v>
      </c>
      <c r="K25" s="16">
        <f t="shared" si="6"/>
        <v>430579.62201978604</v>
      </c>
      <c r="L25" s="16">
        <v>0</v>
      </c>
      <c r="M25" s="16">
        <f t="shared" si="7"/>
        <v>1663272.4992593681</v>
      </c>
      <c r="N25" s="16">
        <v>0</v>
      </c>
      <c r="O25" s="16">
        <f t="shared" si="8"/>
        <v>1663272.4992593681</v>
      </c>
    </row>
    <row r="26" spans="1:15" ht="13.5" customHeight="1" x14ac:dyDescent="0.45">
      <c r="A26" s="13">
        <v>43001</v>
      </c>
      <c r="B26" s="13" t="s">
        <v>117</v>
      </c>
      <c r="C26" s="14">
        <v>219.13</v>
      </c>
      <c r="D26" s="15">
        <v>1</v>
      </c>
      <c r="E26" s="15">
        <f t="shared" si="0"/>
        <v>12.143475</v>
      </c>
      <c r="F26" s="15">
        <f t="shared" si="1"/>
        <v>18.045081823777789</v>
      </c>
      <c r="G26" s="15">
        <f t="shared" si="2"/>
        <v>8.2348751078253957E-2</v>
      </c>
      <c r="H26" s="15">
        <f t="shared" si="3"/>
        <v>18.127430574856042</v>
      </c>
      <c r="I26" s="16">
        <f t="shared" si="4"/>
        <v>66264.030108000006</v>
      </c>
      <c r="J26" s="16">
        <f t="shared" si="5"/>
        <v>1201196.6053929406</v>
      </c>
      <c r="K26" s="16">
        <f t="shared" si="6"/>
        <v>419577.97426375415</v>
      </c>
      <c r="L26" s="16">
        <v>0</v>
      </c>
      <c r="M26" s="16">
        <f t="shared" si="7"/>
        <v>1620774.5796566948</v>
      </c>
      <c r="N26" s="16">
        <v>0</v>
      </c>
      <c r="O26" s="16">
        <f t="shared" si="8"/>
        <v>1620774.5796566948</v>
      </c>
    </row>
    <row r="27" spans="1:15" ht="13.5" customHeight="1" x14ac:dyDescent="0.45">
      <c r="A27" s="13">
        <v>41001</v>
      </c>
      <c r="B27" s="13" t="s">
        <v>112</v>
      </c>
      <c r="C27" s="14">
        <v>874</v>
      </c>
      <c r="D27" s="15">
        <v>1</v>
      </c>
      <c r="E27" s="15">
        <f t="shared" si="0"/>
        <v>15</v>
      </c>
      <c r="F27" s="15">
        <f t="shared" si="1"/>
        <v>58.266666666666666</v>
      </c>
      <c r="G27" s="15">
        <f t="shared" si="2"/>
        <v>6.6666666666666666E-2</v>
      </c>
      <c r="H27" s="15">
        <f t="shared" si="3"/>
        <v>58.333333333333336</v>
      </c>
      <c r="I27" s="16">
        <f t="shared" si="4"/>
        <v>66264.030108000006</v>
      </c>
      <c r="J27" s="16">
        <f t="shared" si="5"/>
        <v>3865401.7563000005</v>
      </c>
      <c r="K27" s="16">
        <f t="shared" si="6"/>
        <v>1350184.8334755902</v>
      </c>
      <c r="L27" s="16">
        <v>9597</v>
      </c>
      <c r="M27" s="16">
        <f t="shared" si="7"/>
        <v>5225183.5897755902</v>
      </c>
      <c r="N27" s="16">
        <v>0</v>
      </c>
      <c r="O27" s="16">
        <f t="shared" si="8"/>
        <v>5225183.5897755902</v>
      </c>
    </row>
    <row r="28" spans="1:15" ht="13.5" customHeight="1" x14ac:dyDescent="0.45">
      <c r="A28" s="13">
        <v>28001</v>
      </c>
      <c r="B28" s="13" t="s">
        <v>87</v>
      </c>
      <c r="C28" s="14">
        <v>314</v>
      </c>
      <c r="D28" s="15">
        <v>2.5</v>
      </c>
      <c r="E28" s="15">
        <f t="shared" si="0"/>
        <v>12.855</v>
      </c>
      <c r="F28" s="15">
        <f t="shared" si="1"/>
        <v>24.426293271100739</v>
      </c>
      <c r="G28" s="15">
        <f t="shared" si="2"/>
        <v>0.19447685725398678</v>
      </c>
      <c r="H28" s="15">
        <f t="shared" si="3"/>
        <v>24.620770128354728</v>
      </c>
      <c r="I28" s="16">
        <f t="shared" si="4"/>
        <v>66264.030108000006</v>
      </c>
      <c r="J28" s="16">
        <f t="shared" si="5"/>
        <v>1631471.453067445</v>
      </c>
      <c r="K28" s="16">
        <f t="shared" si="6"/>
        <v>569872.97855645849</v>
      </c>
      <c r="L28" s="16">
        <v>0</v>
      </c>
      <c r="M28" s="16">
        <f t="shared" si="7"/>
        <v>2201344.4316239036</v>
      </c>
      <c r="N28" s="16">
        <v>0</v>
      </c>
      <c r="O28" s="16">
        <f t="shared" si="8"/>
        <v>2201344.4316239036</v>
      </c>
    </row>
    <row r="29" spans="1:15" ht="13.5" customHeight="1" x14ac:dyDescent="0.45">
      <c r="A29" s="13">
        <v>60001</v>
      </c>
      <c r="B29" s="13" t="s">
        <v>160</v>
      </c>
      <c r="C29" s="14">
        <v>283.13</v>
      </c>
      <c r="D29" s="15">
        <v>0.25</v>
      </c>
      <c r="E29" s="15">
        <f t="shared" si="0"/>
        <v>12.623474999999999</v>
      </c>
      <c r="F29" s="15">
        <f t="shared" si="1"/>
        <v>22.428847841026343</v>
      </c>
      <c r="G29" s="15">
        <f t="shared" si="2"/>
        <v>1.9804372409340534E-2</v>
      </c>
      <c r="H29" s="15">
        <f t="shared" si="3"/>
        <v>22.448652213435683</v>
      </c>
      <c r="I29" s="16">
        <f t="shared" si="4"/>
        <v>66264.030108000006</v>
      </c>
      <c r="J29" s="16">
        <f t="shared" si="5"/>
        <v>1487538.1661551232</v>
      </c>
      <c r="K29" s="16">
        <f t="shared" si="6"/>
        <v>519597.08143798454</v>
      </c>
      <c r="L29" s="16">
        <v>0</v>
      </c>
      <c r="M29" s="16">
        <f t="shared" si="7"/>
        <v>2007135.2475931076</v>
      </c>
      <c r="N29" s="16">
        <v>0</v>
      </c>
      <c r="O29" s="16">
        <f t="shared" si="8"/>
        <v>2007135.2475931076</v>
      </c>
    </row>
    <row r="30" spans="1:15" ht="13.5" customHeight="1" x14ac:dyDescent="0.45">
      <c r="A30" s="13">
        <v>7001</v>
      </c>
      <c r="B30" s="13" t="s">
        <v>43</v>
      </c>
      <c r="C30" s="14">
        <v>876.6</v>
      </c>
      <c r="D30" s="15">
        <v>0</v>
      </c>
      <c r="E30" s="15">
        <f t="shared" si="0"/>
        <v>15</v>
      </c>
      <c r="F30" s="15">
        <f t="shared" si="1"/>
        <v>58.440000000000005</v>
      </c>
      <c r="G30" s="15">
        <f t="shared" si="2"/>
        <v>0</v>
      </c>
      <c r="H30" s="15">
        <f t="shared" si="3"/>
        <v>58.440000000000005</v>
      </c>
      <c r="I30" s="16">
        <f t="shared" si="4"/>
        <v>66264.030108000006</v>
      </c>
      <c r="J30" s="16">
        <f t="shared" si="5"/>
        <v>3872469.9195115208</v>
      </c>
      <c r="K30" s="16">
        <f t="shared" si="6"/>
        <v>1352653.7428853742</v>
      </c>
      <c r="L30" s="16">
        <v>0</v>
      </c>
      <c r="M30" s="16">
        <f t="shared" si="7"/>
        <v>5225123.6623968948</v>
      </c>
      <c r="N30" s="16">
        <v>0</v>
      </c>
      <c r="O30" s="16">
        <f t="shared" si="8"/>
        <v>5225123.6623968948</v>
      </c>
    </row>
    <row r="31" spans="1:15" ht="13.5" customHeight="1" x14ac:dyDescent="0.45">
      <c r="A31" s="13">
        <v>39001</v>
      </c>
      <c r="B31" s="13" t="s">
        <v>106</v>
      </c>
      <c r="C31" s="14">
        <v>544</v>
      </c>
      <c r="D31" s="15">
        <v>5.75</v>
      </c>
      <c r="E31" s="15">
        <f t="shared" si="0"/>
        <v>14.58</v>
      </c>
      <c r="F31" s="15">
        <f t="shared" si="1"/>
        <v>37.311385459533611</v>
      </c>
      <c r="G31" s="15">
        <f t="shared" si="2"/>
        <v>0.3943758573388203</v>
      </c>
      <c r="H31" s="15">
        <f t="shared" si="3"/>
        <v>37.705761316872433</v>
      </c>
      <c r="I31" s="16">
        <f t="shared" si="4"/>
        <v>66264.030108000006</v>
      </c>
      <c r="J31" s="16">
        <f t="shared" si="5"/>
        <v>2498535.703146297</v>
      </c>
      <c r="K31" s="16">
        <f t="shared" si="6"/>
        <v>872738.52110900159</v>
      </c>
      <c r="L31" s="16">
        <v>0</v>
      </c>
      <c r="M31" s="16">
        <f t="shared" si="7"/>
        <v>3371274.2242552987</v>
      </c>
      <c r="N31" s="16">
        <v>0</v>
      </c>
      <c r="O31" s="16">
        <f t="shared" si="8"/>
        <v>3371274.2242552987</v>
      </c>
    </row>
    <row r="32" spans="1:15" ht="13.5" customHeight="1" x14ac:dyDescent="0.45">
      <c r="A32" s="13">
        <v>12002</v>
      </c>
      <c r="B32" s="13" t="s">
        <v>51</v>
      </c>
      <c r="C32" s="14">
        <v>439</v>
      </c>
      <c r="D32" s="15">
        <v>18.5</v>
      </c>
      <c r="E32" s="15">
        <f t="shared" si="0"/>
        <v>13.7925</v>
      </c>
      <c r="F32" s="15">
        <f t="shared" si="1"/>
        <v>31.828892514047489</v>
      </c>
      <c r="G32" s="15">
        <f t="shared" si="2"/>
        <v>1.3413086822548486</v>
      </c>
      <c r="H32" s="15">
        <f t="shared" si="3"/>
        <v>33.170201196302337</v>
      </c>
      <c r="I32" s="16">
        <f t="shared" si="4"/>
        <v>66264.030108000006</v>
      </c>
      <c r="J32" s="16">
        <f t="shared" si="5"/>
        <v>2197991.2107601957</v>
      </c>
      <c r="K32" s="16">
        <f t="shared" si="6"/>
        <v>767758.32991853636</v>
      </c>
      <c r="L32" s="16">
        <v>0</v>
      </c>
      <c r="M32" s="16">
        <f t="shared" si="7"/>
        <v>2965749.5406787321</v>
      </c>
      <c r="N32" s="16">
        <v>0</v>
      </c>
      <c r="O32" s="16">
        <f t="shared" si="8"/>
        <v>2965749.5406787321</v>
      </c>
    </row>
    <row r="33" spans="1:15" ht="13.5" customHeight="1" x14ac:dyDescent="0.45">
      <c r="A33" s="13">
        <v>50005</v>
      </c>
      <c r="B33" s="13" t="s">
        <v>136</v>
      </c>
      <c r="C33" s="14">
        <v>279.39999999999998</v>
      </c>
      <c r="D33" s="15">
        <v>0.5</v>
      </c>
      <c r="E33" s="15">
        <f t="shared" si="0"/>
        <v>12.595499999999999</v>
      </c>
      <c r="F33" s="15">
        <f t="shared" si="1"/>
        <v>22.182525505140724</v>
      </c>
      <c r="G33" s="15">
        <f t="shared" si="2"/>
        <v>3.9696717081497364E-2</v>
      </c>
      <c r="H33" s="15">
        <f t="shared" si="3"/>
        <v>22.222222222222221</v>
      </c>
      <c r="I33" s="16">
        <f t="shared" si="4"/>
        <v>66264.030108000006</v>
      </c>
      <c r="J33" s="16">
        <f t="shared" si="5"/>
        <v>1472534.0024000001</v>
      </c>
      <c r="K33" s="16">
        <f t="shared" si="6"/>
        <v>514356.12703832006</v>
      </c>
      <c r="L33" s="16">
        <v>0</v>
      </c>
      <c r="M33" s="16">
        <f t="shared" si="7"/>
        <v>1986890.1294383202</v>
      </c>
      <c r="N33" s="16">
        <v>0</v>
      </c>
      <c r="O33" s="16">
        <f t="shared" si="8"/>
        <v>1986890.1294383202</v>
      </c>
    </row>
    <row r="34" spans="1:15" ht="13.5" customHeight="1" x14ac:dyDescent="0.45">
      <c r="A34" s="13">
        <v>59003</v>
      </c>
      <c r="B34" s="13" t="s">
        <v>159</v>
      </c>
      <c r="C34" s="14">
        <v>202</v>
      </c>
      <c r="D34" s="15">
        <v>0</v>
      </c>
      <c r="E34" s="15">
        <f t="shared" si="0"/>
        <v>12.015000000000001</v>
      </c>
      <c r="F34" s="15">
        <f t="shared" si="1"/>
        <v>16.812317935913441</v>
      </c>
      <c r="G34" s="15">
        <f t="shared" si="2"/>
        <v>0</v>
      </c>
      <c r="H34" s="15">
        <f t="shared" si="3"/>
        <v>16.812317935913441</v>
      </c>
      <c r="I34" s="16">
        <f t="shared" si="4"/>
        <v>66264.030108000006</v>
      </c>
      <c r="J34" s="16">
        <f t="shared" si="5"/>
        <v>1114051.9418906367</v>
      </c>
      <c r="K34" s="16">
        <f t="shared" si="6"/>
        <v>389138.34330239939</v>
      </c>
      <c r="L34" s="16">
        <v>0</v>
      </c>
      <c r="M34" s="16">
        <f t="shared" si="7"/>
        <v>1503190.2851930361</v>
      </c>
      <c r="N34" s="16">
        <v>0</v>
      </c>
      <c r="O34" s="16">
        <f t="shared" si="8"/>
        <v>1503190.2851930361</v>
      </c>
    </row>
    <row r="35" spans="1:15" ht="13.5" customHeight="1" x14ac:dyDescent="0.45">
      <c r="A35" s="13">
        <v>21003</v>
      </c>
      <c r="B35" s="13" t="s">
        <v>73</v>
      </c>
      <c r="C35" s="14">
        <v>258</v>
      </c>
      <c r="D35" s="15">
        <v>0.5</v>
      </c>
      <c r="E35" s="15">
        <f t="shared" si="0"/>
        <v>12.435</v>
      </c>
      <c r="F35" s="15">
        <f t="shared" si="1"/>
        <v>20.747889022919178</v>
      </c>
      <c r="G35" s="15">
        <f t="shared" si="2"/>
        <v>4.0209087253719342E-2</v>
      </c>
      <c r="H35" s="15">
        <f t="shared" si="3"/>
        <v>20.788098110172896</v>
      </c>
      <c r="I35" s="16">
        <f t="shared" si="4"/>
        <v>66264.030108000006</v>
      </c>
      <c r="J35" s="16">
        <f t="shared" si="5"/>
        <v>1377503.1590605548</v>
      </c>
      <c r="K35" s="16">
        <f t="shared" si="6"/>
        <v>481161.85345985182</v>
      </c>
      <c r="L35" s="16">
        <v>0</v>
      </c>
      <c r="M35" s="16">
        <f t="shared" si="7"/>
        <v>1858665.0125204066</v>
      </c>
      <c r="N35" s="16">
        <v>0</v>
      </c>
      <c r="O35" s="16">
        <f t="shared" si="8"/>
        <v>1858665.0125204066</v>
      </c>
    </row>
    <row r="36" spans="1:15" ht="13.5" customHeight="1" x14ac:dyDescent="0.45">
      <c r="A36" s="13">
        <v>16001</v>
      </c>
      <c r="B36" s="13" t="s">
        <v>62</v>
      </c>
      <c r="C36" s="14">
        <v>890.66</v>
      </c>
      <c r="D36" s="15">
        <v>0.25</v>
      </c>
      <c r="E36" s="15">
        <f t="shared" si="0"/>
        <v>15</v>
      </c>
      <c r="F36" s="15">
        <f t="shared" si="1"/>
        <v>59.377333333333333</v>
      </c>
      <c r="G36" s="15">
        <f t="shared" si="2"/>
        <v>1.6666666666666666E-2</v>
      </c>
      <c r="H36" s="15">
        <f t="shared" si="3"/>
        <v>59.393999999999998</v>
      </c>
      <c r="I36" s="16">
        <f t="shared" si="4"/>
        <v>66264.030108000006</v>
      </c>
      <c r="J36" s="16">
        <f t="shared" si="5"/>
        <v>3935685.8042345522</v>
      </c>
      <c r="K36" s="16">
        <f t="shared" si="6"/>
        <v>1374735.0514191291</v>
      </c>
      <c r="L36" s="16">
        <v>0</v>
      </c>
      <c r="M36" s="16">
        <f t="shared" si="7"/>
        <v>5310420.8556536809</v>
      </c>
      <c r="N36" s="16">
        <v>0</v>
      </c>
      <c r="O36" s="16">
        <f t="shared" si="8"/>
        <v>5310420.8556536809</v>
      </c>
    </row>
    <row r="37" spans="1:15" ht="13.5" customHeight="1" x14ac:dyDescent="0.45">
      <c r="A37" s="13">
        <v>61008</v>
      </c>
      <c r="B37" s="13" t="s">
        <v>167</v>
      </c>
      <c r="C37" s="14">
        <v>1379.3</v>
      </c>
      <c r="D37" s="15">
        <v>5.25</v>
      </c>
      <c r="E37" s="15">
        <f t="shared" si="0"/>
        <v>15</v>
      </c>
      <c r="F37" s="15">
        <f t="shared" si="1"/>
        <v>91.953333333333333</v>
      </c>
      <c r="G37" s="15">
        <f t="shared" si="2"/>
        <v>0.35</v>
      </c>
      <c r="H37" s="15">
        <f t="shared" si="3"/>
        <v>92.303333333333327</v>
      </c>
      <c r="I37" s="16">
        <f t="shared" si="4"/>
        <v>66264.030108000006</v>
      </c>
      <c r="J37" s="16">
        <f t="shared" si="5"/>
        <v>6116390.8590687606</v>
      </c>
      <c r="K37" s="16">
        <f t="shared" si="6"/>
        <v>2136455.3270727182</v>
      </c>
      <c r="L37" s="16">
        <v>0</v>
      </c>
      <c r="M37" s="16">
        <f t="shared" si="7"/>
        <v>8252846.1861414788</v>
      </c>
      <c r="N37" s="16">
        <v>0</v>
      </c>
      <c r="O37" s="16">
        <f t="shared" si="8"/>
        <v>8252846.1861414788</v>
      </c>
    </row>
    <row r="38" spans="1:15" ht="13.5" customHeight="1" x14ac:dyDescent="0.45">
      <c r="A38" s="13">
        <v>38002</v>
      </c>
      <c r="B38" s="13" t="s">
        <v>104</v>
      </c>
      <c r="C38" s="14">
        <v>284</v>
      </c>
      <c r="D38" s="15">
        <v>0</v>
      </c>
      <c r="E38" s="15">
        <f t="shared" ref="E38:E69" si="9">IF(C38&lt;200,12,IF(C38&gt;600,15,(C38*0.0075)+10.5))</f>
        <v>12.629999999999999</v>
      </c>
      <c r="F38" s="15">
        <f t="shared" ref="F38:F69" si="10">C38/E38</f>
        <v>22.486144101346003</v>
      </c>
      <c r="G38" s="15">
        <f t="shared" ref="G38:G69" si="11">D38/E38</f>
        <v>0</v>
      </c>
      <c r="H38" s="15">
        <f t="shared" ref="H38:H69" si="12">F38+G38</f>
        <v>22.486144101346003</v>
      </c>
      <c r="I38" s="16">
        <f t="shared" ref="I38:I69" si="13">$I$4*1.29</f>
        <v>66264.030108000006</v>
      </c>
      <c r="J38" s="16">
        <f t="shared" ref="J38:J69" si="14">H38*I38</f>
        <v>1490022.5297444183</v>
      </c>
      <c r="K38" s="16">
        <f t="shared" ref="K38:K69" si="15">J38*0.3493</f>
        <v>520464.86963972531</v>
      </c>
      <c r="L38" s="16">
        <v>0</v>
      </c>
      <c r="M38" s="16">
        <f t="shared" ref="M38:M69" si="16">J38+K38+L38</f>
        <v>2010487.3993841438</v>
      </c>
      <c r="N38" s="16">
        <v>0</v>
      </c>
      <c r="O38" s="16">
        <f t="shared" ref="O38:O69" si="17">IF(N38=0,M38,N38)</f>
        <v>2010487.3993841438</v>
      </c>
    </row>
    <row r="39" spans="1:15" ht="13.5" customHeight="1" x14ac:dyDescent="0.45">
      <c r="A39" s="13">
        <v>49003</v>
      </c>
      <c r="B39" s="13" t="s">
        <v>130</v>
      </c>
      <c r="C39" s="14">
        <v>982.16</v>
      </c>
      <c r="D39" s="15">
        <v>0.5</v>
      </c>
      <c r="E39" s="15">
        <f t="shared" si="9"/>
        <v>15</v>
      </c>
      <c r="F39" s="15">
        <f t="shared" si="10"/>
        <v>65.477333333333334</v>
      </c>
      <c r="G39" s="15">
        <f t="shared" si="11"/>
        <v>3.3333333333333333E-2</v>
      </c>
      <c r="H39" s="15">
        <f t="shared" si="12"/>
        <v>65.510666666666665</v>
      </c>
      <c r="I39" s="16">
        <f t="shared" si="13"/>
        <v>66264.030108000006</v>
      </c>
      <c r="J39" s="16">
        <f t="shared" si="14"/>
        <v>4341000.7883951524</v>
      </c>
      <c r="K39" s="16">
        <f t="shared" si="15"/>
        <v>1516311.5753864266</v>
      </c>
      <c r="L39" s="16">
        <v>0</v>
      </c>
      <c r="M39" s="16">
        <f t="shared" si="16"/>
        <v>5857312.3637815788</v>
      </c>
      <c r="N39" s="16">
        <v>0</v>
      </c>
      <c r="O39" s="16">
        <f t="shared" si="17"/>
        <v>5857312.3637815788</v>
      </c>
    </row>
    <row r="40" spans="1:15" ht="13.5" customHeight="1" x14ac:dyDescent="0.45">
      <c r="A40" s="13">
        <v>5006</v>
      </c>
      <c r="B40" s="13" t="s">
        <v>38</v>
      </c>
      <c r="C40" s="14">
        <v>386</v>
      </c>
      <c r="D40" s="15">
        <v>5.5</v>
      </c>
      <c r="E40" s="15">
        <f t="shared" si="9"/>
        <v>13.395</v>
      </c>
      <c r="F40" s="15">
        <f t="shared" si="10"/>
        <v>28.816722657708102</v>
      </c>
      <c r="G40" s="15">
        <f t="shared" si="11"/>
        <v>0.41060097051138483</v>
      </c>
      <c r="H40" s="15">
        <f t="shared" si="12"/>
        <v>29.227323628219487</v>
      </c>
      <c r="I40" s="16">
        <f t="shared" si="13"/>
        <v>66264.030108000006</v>
      </c>
      <c r="J40" s="16">
        <f t="shared" si="14"/>
        <v>1936720.2528765961</v>
      </c>
      <c r="K40" s="16">
        <f t="shared" si="15"/>
        <v>676496.38432979502</v>
      </c>
      <c r="L40" s="16">
        <v>0</v>
      </c>
      <c r="M40" s="16">
        <f t="shared" si="16"/>
        <v>2613216.637206391</v>
      </c>
      <c r="N40" s="16">
        <v>0</v>
      </c>
      <c r="O40" s="16">
        <f t="shared" si="17"/>
        <v>2613216.637206391</v>
      </c>
    </row>
    <row r="41" spans="1:15" ht="13.5" customHeight="1" x14ac:dyDescent="0.45">
      <c r="A41" s="13">
        <v>19004</v>
      </c>
      <c r="B41" s="13" t="s">
        <v>69</v>
      </c>
      <c r="C41" s="14">
        <v>519.25</v>
      </c>
      <c r="D41" s="15">
        <v>1</v>
      </c>
      <c r="E41" s="15">
        <f t="shared" si="9"/>
        <v>14.394375</v>
      </c>
      <c r="F41" s="15">
        <f t="shared" si="10"/>
        <v>36.073118839824581</v>
      </c>
      <c r="G41" s="15">
        <f t="shared" si="11"/>
        <v>6.9471581781077679E-2</v>
      </c>
      <c r="H41" s="15">
        <f t="shared" si="12"/>
        <v>36.142590421605661</v>
      </c>
      <c r="I41" s="16">
        <f t="shared" si="13"/>
        <v>66264.030108000006</v>
      </c>
      <c r="J41" s="16">
        <f t="shared" si="14"/>
        <v>2394953.6998783899</v>
      </c>
      <c r="K41" s="16">
        <f t="shared" si="15"/>
        <v>836557.32736752159</v>
      </c>
      <c r="L41" s="16">
        <v>0</v>
      </c>
      <c r="M41" s="16">
        <f t="shared" si="16"/>
        <v>3231511.0272459118</v>
      </c>
      <c r="N41" s="16">
        <v>0</v>
      </c>
      <c r="O41" s="16">
        <f t="shared" si="17"/>
        <v>3231511.0272459118</v>
      </c>
    </row>
    <row r="42" spans="1:15" ht="13.5" customHeight="1" x14ac:dyDescent="0.45">
      <c r="A42" s="13">
        <v>56002</v>
      </c>
      <c r="B42" s="13" t="s">
        <v>152</v>
      </c>
      <c r="C42" s="14">
        <v>139</v>
      </c>
      <c r="D42" s="15">
        <v>4.75</v>
      </c>
      <c r="E42" s="15">
        <f t="shared" si="9"/>
        <v>12</v>
      </c>
      <c r="F42" s="15">
        <f t="shared" si="10"/>
        <v>11.583333333333334</v>
      </c>
      <c r="G42" s="15">
        <f t="shared" si="11"/>
        <v>0.39583333333333331</v>
      </c>
      <c r="H42" s="15">
        <f t="shared" si="12"/>
        <v>11.979166666666668</v>
      </c>
      <c r="I42" s="16">
        <f t="shared" si="13"/>
        <v>66264.030108000006</v>
      </c>
      <c r="J42" s="16">
        <f t="shared" si="14"/>
        <v>793787.86066875013</v>
      </c>
      <c r="K42" s="16">
        <f t="shared" si="15"/>
        <v>277270.09973159444</v>
      </c>
      <c r="L42" s="16">
        <v>0</v>
      </c>
      <c r="M42" s="16">
        <f t="shared" si="16"/>
        <v>1071057.9604003446</v>
      </c>
      <c r="N42" s="16">
        <v>0</v>
      </c>
      <c r="O42" s="16">
        <f t="shared" si="17"/>
        <v>1071057.9604003446</v>
      </c>
    </row>
    <row r="43" spans="1:15" ht="13.5" customHeight="1" x14ac:dyDescent="0.45">
      <c r="A43" s="13">
        <v>51001</v>
      </c>
      <c r="B43" s="13" t="s">
        <v>137</v>
      </c>
      <c r="C43" s="14">
        <v>2758</v>
      </c>
      <c r="D43" s="15">
        <v>1</v>
      </c>
      <c r="E43" s="15">
        <f t="shared" si="9"/>
        <v>15</v>
      </c>
      <c r="F43" s="15">
        <f t="shared" si="10"/>
        <v>183.86666666666667</v>
      </c>
      <c r="G43" s="15">
        <f t="shared" si="11"/>
        <v>6.6666666666666666E-2</v>
      </c>
      <c r="H43" s="15">
        <f t="shared" si="12"/>
        <v>183.93333333333334</v>
      </c>
      <c r="I43" s="16">
        <f t="shared" si="13"/>
        <v>66264.030108000006</v>
      </c>
      <c r="J43" s="16">
        <f t="shared" si="14"/>
        <v>12188163.937864801</v>
      </c>
      <c r="K43" s="16">
        <f t="shared" si="15"/>
        <v>4257325.6634961748</v>
      </c>
      <c r="L43" s="16">
        <v>0</v>
      </c>
      <c r="M43" s="16">
        <f t="shared" si="16"/>
        <v>16445489.601360977</v>
      </c>
      <c r="N43" s="16">
        <v>0</v>
      </c>
      <c r="O43" s="16">
        <f t="shared" si="17"/>
        <v>16445489.601360977</v>
      </c>
    </row>
    <row r="44" spans="1:15" ht="13.5" customHeight="1" x14ac:dyDescent="0.45">
      <c r="A44" s="13">
        <v>64002</v>
      </c>
      <c r="B44" s="13" t="s">
        <v>172</v>
      </c>
      <c r="C44" s="14">
        <v>397</v>
      </c>
      <c r="D44" s="15">
        <v>0</v>
      </c>
      <c r="E44" s="15">
        <f t="shared" si="9"/>
        <v>13.477499999999999</v>
      </c>
      <c r="F44" s="15">
        <f t="shared" si="10"/>
        <v>29.456501576701914</v>
      </c>
      <c r="G44" s="15">
        <f t="shared" si="11"/>
        <v>0</v>
      </c>
      <c r="H44" s="15">
        <f t="shared" si="12"/>
        <v>29.456501576701914</v>
      </c>
      <c r="I44" s="16">
        <f t="shared" si="13"/>
        <v>66264.030108000006</v>
      </c>
      <c r="J44" s="16">
        <f t="shared" si="14"/>
        <v>1951906.5073549254</v>
      </c>
      <c r="K44" s="16">
        <f t="shared" si="15"/>
        <v>681800.94301907544</v>
      </c>
      <c r="L44" s="16">
        <v>0</v>
      </c>
      <c r="M44" s="16">
        <f t="shared" si="16"/>
        <v>2633707.4503740007</v>
      </c>
      <c r="N44" s="16">
        <v>0</v>
      </c>
      <c r="O44" s="16">
        <f t="shared" si="17"/>
        <v>2633707.4503740007</v>
      </c>
    </row>
    <row r="45" spans="1:15" ht="13.5" customHeight="1" x14ac:dyDescent="0.45">
      <c r="A45" s="13">
        <v>20001</v>
      </c>
      <c r="B45" s="13" t="s">
        <v>70</v>
      </c>
      <c r="C45" s="14">
        <v>318.83999999999997</v>
      </c>
      <c r="D45" s="15">
        <v>0</v>
      </c>
      <c r="E45" s="15">
        <f t="shared" si="9"/>
        <v>12.891299999999999</v>
      </c>
      <c r="F45" s="15">
        <f t="shared" si="10"/>
        <v>24.73295943776035</v>
      </c>
      <c r="G45" s="15">
        <f t="shared" si="11"/>
        <v>0</v>
      </c>
      <c r="H45" s="15">
        <f t="shared" si="12"/>
        <v>24.73295943776035</v>
      </c>
      <c r="I45" s="16">
        <f t="shared" si="13"/>
        <v>66264.030108000006</v>
      </c>
      <c r="J45" s="16">
        <f t="shared" si="14"/>
        <v>1638905.5688436946</v>
      </c>
      <c r="K45" s="16">
        <f t="shared" si="15"/>
        <v>572469.71519710252</v>
      </c>
      <c r="L45" s="16">
        <v>0</v>
      </c>
      <c r="M45" s="16">
        <f t="shared" si="16"/>
        <v>2211375.284040797</v>
      </c>
      <c r="N45" s="16">
        <v>0</v>
      </c>
      <c r="O45" s="16">
        <f t="shared" si="17"/>
        <v>2211375.284040797</v>
      </c>
    </row>
    <row r="46" spans="1:15" ht="13.5" customHeight="1" x14ac:dyDescent="0.45">
      <c r="A46" s="13">
        <v>23001</v>
      </c>
      <c r="B46" s="13" t="s">
        <v>77</v>
      </c>
      <c r="C46" s="14">
        <v>158</v>
      </c>
      <c r="D46" s="15">
        <v>0</v>
      </c>
      <c r="E46" s="15">
        <f t="shared" si="9"/>
        <v>12</v>
      </c>
      <c r="F46" s="15">
        <f t="shared" si="10"/>
        <v>13.166666666666666</v>
      </c>
      <c r="G46" s="15">
        <f t="shared" si="11"/>
        <v>0</v>
      </c>
      <c r="H46" s="15">
        <f t="shared" si="12"/>
        <v>13.166666666666666</v>
      </c>
      <c r="I46" s="16">
        <f t="shared" si="13"/>
        <v>66264.030108000006</v>
      </c>
      <c r="J46" s="16">
        <f t="shared" si="14"/>
        <v>872476.39642200002</v>
      </c>
      <c r="K46" s="16">
        <f t="shared" si="15"/>
        <v>304756.00527020462</v>
      </c>
      <c r="L46" s="16">
        <v>0</v>
      </c>
      <c r="M46" s="16">
        <f t="shared" si="16"/>
        <v>1177232.4016922046</v>
      </c>
      <c r="N46" s="16">
        <v>0</v>
      </c>
      <c r="O46" s="16">
        <f t="shared" si="17"/>
        <v>1177232.4016922046</v>
      </c>
    </row>
    <row r="47" spans="1:15" ht="13.5" customHeight="1" x14ac:dyDescent="0.45">
      <c r="A47" s="13">
        <v>22005</v>
      </c>
      <c r="B47" s="13" t="s">
        <v>75</v>
      </c>
      <c r="C47" s="14">
        <v>140</v>
      </c>
      <c r="D47" s="15">
        <v>0.5</v>
      </c>
      <c r="E47" s="15">
        <f t="shared" si="9"/>
        <v>12</v>
      </c>
      <c r="F47" s="15">
        <f t="shared" si="10"/>
        <v>11.666666666666666</v>
      </c>
      <c r="G47" s="15">
        <f t="shared" si="11"/>
        <v>4.1666666666666664E-2</v>
      </c>
      <c r="H47" s="15">
        <f t="shared" si="12"/>
        <v>11.708333333333332</v>
      </c>
      <c r="I47" s="16">
        <f t="shared" si="13"/>
        <v>66264.030108000006</v>
      </c>
      <c r="J47" s="16">
        <f t="shared" si="14"/>
        <v>775841.35251450003</v>
      </c>
      <c r="K47" s="16">
        <f t="shared" si="15"/>
        <v>271001.38443331484</v>
      </c>
      <c r="L47" s="16">
        <v>0</v>
      </c>
      <c r="M47" s="16">
        <f t="shared" si="16"/>
        <v>1046842.7369478149</v>
      </c>
      <c r="N47" s="16">
        <v>0</v>
      </c>
      <c r="O47" s="16">
        <f t="shared" si="17"/>
        <v>1046842.7369478149</v>
      </c>
    </row>
    <row r="48" spans="1:15" ht="13.5" customHeight="1" x14ac:dyDescent="0.45">
      <c r="A48" s="13">
        <v>16002</v>
      </c>
      <c r="B48" s="13" t="s">
        <v>63</v>
      </c>
      <c r="C48" s="14">
        <v>9</v>
      </c>
      <c r="D48" s="15">
        <v>0</v>
      </c>
      <c r="E48" s="15">
        <f t="shared" si="9"/>
        <v>12</v>
      </c>
      <c r="F48" s="15">
        <f t="shared" si="10"/>
        <v>0.75</v>
      </c>
      <c r="G48" s="15">
        <f t="shared" si="11"/>
        <v>0</v>
      </c>
      <c r="H48" s="15">
        <f t="shared" si="12"/>
        <v>0.75</v>
      </c>
      <c r="I48" s="16">
        <f t="shared" si="13"/>
        <v>66264.030108000006</v>
      </c>
      <c r="J48" s="16">
        <f t="shared" si="14"/>
        <v>49698.022581000005</v>
      </c>
      <c r="K48" s="16">
        <f t="shared" si="15"/>
        <v>17359.519287543302</v>
      </c>
      <c r="L48" s="16">
        <v>0</v>
      </c>
      <c r="M48" s="16">
        <f t="shared" si="16"/>
        <v>67057.541868543311</v>
      </c>
      <c r="N48" s="16">
        <v>0</v>
      </c>
      <c r="O48" s="16">
        <f t="shared" si="17"/>
        <v>67057.541868543311</v>
      </c>
    </row>
    <row r="49" spans="1:15" ht="13.5" customHeight="1" x14ac:dyDescent="0.45">
      <c r="A49" s="13">
        <v>61007</v>
      </c>
      <c r="B49" s="13" t="s">
        <v>166</v>
      </c>
      <c r="C49" s="14">
        <v>696</v>
      </c>
      <c r="D49" s="15">
        <v>1</v>
      </c>
      <c r="E49" s="15">
        <f t="shared" si="9"/>
        <v>15</v>
      </c>
      <c r="F49" s="15">
        <f t="shared" si="10"/>
        <v>46.4</v>
      </c>
      <c r="G49" s="15">
        <f t="shared" si="11"/>
        <v>6.6666666666666666E-2</v>
      </c>
      <c r="H49" s="15">
        <f t="shared" si="12"/>
        <v>46.466666666666669</v>
      </c>
      <c r="I49" s="16">
        <f t="shared" si="13"/>
        <v>66264.030108000006</v>
      </c>
      <c r="J49" s="16">
        <f t="shared" si="14"/>
        <v>3079068.5990184005</v>
      </c>
      <c r="K49" s="16">
        <f t="shared" si="15"/>
        <v>1075518.6616371274</v>
      </c>
      <c r="L49" s="16">
        <v>0</v>
      </c>
      <c r="M49" s="16">
        <f t="shared" si="16"/>
        <v>4154587.2606555279</v>
      </c>
      <c r="N49" s="16">
        <v>0</v>
      </c>
      <c r="O49" s="16">
        <f t="shared" si="17"/>
        <v>4154587.2606555279</v>
      </c>
    </row>
    <row r="50" spans="1:15" ht="13.5" customHeight="1" x14ac:dyDescent="0.45">
      <c r="A50" s="13">
        <v>5003</v>
      </c>
      <c r="B50" s="13" t="s">
        <v>36</v>
      </c>
      <c r="C50" s="14">
        <v>328</v>
      </c>
      <c r="D50" s="15">
        <v>9</v>
      </c>
      <c r="E50" s="15">
        <f t="shared" si="9"/>
        <v>12.96</v>
      </c>
      <c r="F50" s="15">
        <f t="shared" si="10"/>
        <v>25.308641975308639</v>
      </c>
      <c r="G50" s="15">
        <f t="shared" si="11"/>
        <v>0.69444444444444442</v>
      </c>
      <c r="H50" s="15">
        <f t="shared" si="12"/>
        <v>26.003086419753082</v>
      </c>
      <c r="I50" s="16">
        <f t="shared" si="13"/>
        <v>66264.030108000006</v>
      </c>
      <c r="J50" s="16">
        <f t="shared" si="14"/>
        <v>1723069.3014194444</v>
      </c>
      <c r="K50" s="16">
        <f t="shared" si="15"/>
        <v>601868.10698581196</v>
      </c>
      <c r="L50" s="16">
        <v>0</v>
      </c>
      <c r="M50" s="16">
        <f t="shared" si="16"/>
        <v>2324937.4084052565</v>
      </c>
      <c r="N50" s="16">
        <v>0</v>
      </c>
      <c r="O50" s="16">
        <f t="shared" si="17"/>
        <v>2324937.4084052565</v>
      </c>
    </row>
    <row r="51" spans="1:15" ht="13.5" customHeight="1" x14ac:dyDescent="0.45">
      <c r="A51" s="13">
        <v>28002</v>
      </c>
      <c r="B51" s="13" t="s">
        <v>88</v>
      </c>
      <c r="C51" s="14">
        <v>273</v>
      </c>
      <c r="D51" s="15">
        <v>1.25</v>
      </c>
      <c r="E51" s="15">
        <f t="shared" si="9"/>
        <v>12.547499999999999</v>
      </c>
      <c r="F51" s="15">
        <f t="shared" si="10"/>
        <v>21.75732217573222</v>
      </c>
      <c r="G51" s="15">
        <f t="shared" si="11"/>
        <v>9.9621438533572429E-2</v>
      </c>
      <c r="H51" s="15">
        <f t="shared" si="12"/>
        <v>21.856943614265791</v>
      </c>
      <c r="I51" s="16">
        <f t="shared" si="13"/>
        <v>66264.030108000006</v>
      </c>
      <c r="J51" s="16">
        <f t="shared" si="14"/>
        <v>1448329.1697245669</v>
      </c>
      <c r="K51" s="16">
        <f t="shared" si="15"/>
        <v>505901.37898479123</v>
      </c>
      <c r="L51" s="16">
        <v>0</v>
      </c>
      <c r="M51" s="16">
        <f t="shared" si="16"/>
        <v>1954230.5487093581</v>
      </c>
      <c r="N51" s="16">
        <v>0</v>
      </c>
      <c r="O51" s="16">
        <f t="shared" si="17"/>
        <v>1954230.5487093581</v>
      </c>
    </row>
    <row r="52" spans="1:15" ht="13.5" customHeight="1" x14ac:dyDescent="0.45">
      <c r="A52" s="13">
        <v>17001</v>
      </c>
      <c r="B52" s="13" t="s">
        <v>64</v>
      </c>
      <c r="C52" s="14">
        <v>270.5</v>
      </c>
      <c r="D52" s="15">
        <v>0.5</v>
      </c>
      <c r="E52" s="15">
        <f t="shared" si="9"/>
        <v>12.52875</v>
      </c>
      <c r="F52" s="15">
        <f t="shared" si="10"/>
        <v>21.590342212910304</v>
      </c>
      <c r="G52" s="15">
        <f t="shared" si="11"/>
        <v>3.9908211114436792E-2</v>
      </c>
      <c r="H52" s="15">
        <f t="shared" si="12"/>
        <v>21.630250424024741</v>
      </c>
      <c r="I52" s="16">
        <f t="shared" si="13"/>
        <v>66264.030108000006</v>
      </c>
      <c r="J52" s="16">
        <f t="shared" si="14"/>
        <v>1433307.5653411553</v>
      </c>
      <c r="K52" s="16">
        <f t="shared" si="15"/>
        <v>500654.33257366554</v>
      </c>
      <c r="L52" s="16">
        <v>0</v>
      </c>
      <c r="M52" s="16">
        <f t="shared" si="16"/>
        <v>1933961.8979148208</v>
      </c>
      <c r="N52" s="16">
        <v>0</v>
      </c>
      <c r="O52" s="16">
        <f t="shared" si="17"/>
        <v>1933961.8979148208</v>
      </c>
    </row>
    <row r="53" spans="1:15" ht="13.5" customHeight="1" x14ac:dyDescent="0.45">
      <c r="A53" s="13">
        <v>44001</v>
      </c>
      <c r="B53" s="13" t="s">
        <v>120</v>
      </c>
      <c r="C53" s="14">
        <v>148.19999999999999</v>
      </c>
      <c r="D53" s="15">
        <v>0</v>
      </c>
      <c r="E53" s="15">
        <f t="shared" si="9"/>
        <v>12</v>
      </c>
      <c r="F53" s="15">
        <f t="shared" si="10"/>
        <v>12.35</v>
      </c>
      <c r="G53" s="15">
        <f t="shared" si="11"/>
        <v>0</v>
      </c>
      <c r="H53" s="15">
        <f t="shared" si="12"/>
        <v>12.35</v>
      </c>
      <c r="I53" s="16">
        <f t="shared" si="13"/>
        <v>66264.030108000006</v>
      </c>
      <c r="J53" s="16">
        <f t="shared" si="14"/>
        <v>818360.77183380001</v>
      </c>
      <c r="K53" s="16">
        <f t="shared" si="15"/>
        <v>285853.41760154633</v>
      </c>
      <c r="L53" s="16">
        <v>0</v>
      </c>
      <c r="M53" s="16">
        <f t="shared" si="16"/>
        <v>1104214.1894353463</v>
      </c>
      <c r="N53" s="16">
        <v>0</v>
      </c>
      <c r="O53" s="16">
        <f t="shared" si="17"/>
        <v>1104214.1894353463</v>
      </c>
    </row>
    <row r="54" spans="1:15" ht="13.5" customHeight="1" x14ac:dyDescent="0.45">
      <c r="A54" s="13">
        <v>46002</v>
      </c>
      <c r="B54" s="13" t="s">
        <v>125</v>
      </c>
      <c r="C54" s="14">
        <v>184</v>
      </c>
      <c r="D54" s="15">
        <v>0</v>
      </c>
      <c r="E54" s="15">
        <f t="shared" si="9"/>
        <v>12</v>
      </c>
      <c r="F54" s="15">
        <f t="shared" si="10"/>
        <v>15.333333333333334</v>
      </c>
      <c r="G54" s="15">
        <f t="shared" si="11"/>
        <v>0</v>
      </c>
      <c r="H54" s="15">
        <f t="shared" si="12"/>
        <v>15.333333333333334</v>
      </c>
      <c r="I54" s="16">
        <f t="shared" si="13"/>
        <v>66264.030108000006</v>
      </c>
      <c r="J54" s="16">
        <f t="shared" si="14"/>
        <v>1016048.4616560001</v>
      </c>
      <c r="K54" s="16">
        <f t="shared" si="15"/>
        <v>354905.72765644087</v>
      </c>
      <c r="L54" s="16">
        <v>0</v>
      </c>
      <c r="M54" s="16">
        <f t="shared" si="16"/>
        <v>1370954.189312441</v>
      </c>
      <c r="N54" s="16">
        <v>0</v>
      </c>
      <c r="O54" s="16">
        <f t="shared" si="17"/>
        <v>1370954.189312441</v>
      </c>
    </row>
    <row r="55" spans="1:15" ht="13.5" customHeight="1" x14ac:dyDescent="0.45">
      <c r="A55" s="13">
        <v>24004</v>
      </c>
      <c r="B55" s="13" t="s">
        <v>80</v>
      </c>
      <c r="C55" s="14">
        <v>356</v>
      </c>
      <c r="D55" s="15">
        <v>4</v>
      </c>
      <c r="E55" s="15">
        <f t="shared" si="9"/>
        <v>13.17</v>
      </c>
      <c r="F55" s="15">
        <f t="shared" si="10"/>
        <v>27.031131359149583</v>
      </c>
      <c r="G55" s="15">
        <f t="shared" si="11"/>
        <v>0.30372057706909644</v>
      </c>
      <c r="H55" s="15">
        <f t="shared" si="12"/>
        <v>27.33485193621868</v>
      </c>
      <c r="I55" s="16">
        <f t="shared" si="13"/>
        <v>66264.030108000006</v>
      </c>
      <c r="J55" s="16">
        <f t="shared" si="14"/>
        <v>1811317.451699317</v>
      </c>
      <c r="K55" s="16">
        <f t="shared" si="15"/>
        <v>632693.18587857147</v>
      </c>
      <c r="L55" s="16">
        <v>0</v>
      </c>
      <c r="M55" s="16">
        <f t="shared" si="16"/>
        <v>2444010.6375778886</v>
      </c>
      <c r="N55" s="16">
        <v>0</v>
      </c>
      <c r="O55" s="16">
        <f t="shared" si="17"/>
        <v>2444010.6375778886</v>
      </c>
    </row>
    <row r="56" spans="1:15" ht="13.5" customHeight="1" x14ac:dyDescent="0.45">
      <c r="A56" s="13">
        <v>50003</v>
      </c>
      <c r="B56" s="13" t="s">
        <v>135</v>
      </c>
      <c r="C56" s="14">
        <v>700.28</v>
      </c>
      <c r="D56" s="15">
        <v>19.5</v>
      </c>
      <c r="E56" s="15">
        <f t="shared" si="9"/>
        <v>15</v>
      </c>
      <c r="F56" s="15">
        <f t="shared" si="10"/>
        <v>46.685333333333332</v>
      </c>
      <c r="G56" s="15">
        <f t="shared" si="11"/>
        <v>1.3</v>
      </c>
      <c r="H56" s="15">
        <f t="shared" si="12"/>
        <v>47.98533333333333</v>
      </c>
      <c r="I56" s="16">
        <f t="shared" si="13"/>
        <v>66264.030108000006</v>
      </c>
      <c r="J56" s="16">
        <f t="shared" si="14"/>
        <v>3179701.5727424161</v>
      </c>
      <c r="K56" s="16">
        <f t="shared" si="15"/>
        <v>1110669.759358926</v>
      </c>
      <c r="L56" s="16">
        <v>0</v>
      </c>
      <c r="M56" s="16">
        <f t="shared" si="16"/>
        <v>4290371.3321013423</v>
      </c>
      <c r="N56" s="16">
        <v>0</v>
      </c>
      <c r="O56" s="16">
        <f t="shared" si="17"/>
        <v>4290371.3321013423</v>
      </c>
    </row>
    <row r="57" spans="1:15" ht="13.5" customHeight="1" x14ac:dyDescent="0.45">
      <c r="A57" s="13">
        <v>14001</v>
      </c>
      <c r="B57" s="13" t="s">
        <v>55</v>
      </c>
      <c r="C57" s="14">
        <v>288.01</v>
      </c>
      <c r="D57" s="15">
        <v>0</v>
      </c>
      <c r="E57" s="15">
        <f t="shared" si="9"/>
        <v>12.660074999999999</v>
      </c>
      <c r="F57" s="15">
        <f t="shared" si="10"/>
        <v>22.749470283548874</v>
      </c>
      <c r="G57" s="15">
        <f t="shared" si="11"/>
        <v>0</v>
      </c>
      <c r="H57" s="15">
        <f t="shared" si="12"/>
        <v>22.749470283548874</v>
      </c>
      <c r="I57" s="16">
        <f t="shared" si="13"/>
        <v>66264.030108000006</v>
      </c>
      <c r="J57" s="16">
        <f t="shared" si="14"/>
        <v>1507471.5838101341</v>
      </c>
      <c r="K57" s="16">
        <f t="shared" si="15"/>
        <v>526559.82422487985</v>
      </c>
      <c r="L57" s="16">
        <v>0</v>
      </c>
      <c r="M57" s="16">
        <f t="shared" si="16"/>
        <v>2034031.4080350138</v>
      </c>
      <c r="N57" s="16">
        <v>0</v>
      </c>
      <c r="O57" s="16">
        <f t="shared" si="17"/>
        <v>2034031.4080350138</v>
      </c>
    </row>
    <row r="58" spans="1:15" ht="13.5" customHeight="1" x14ac:dyDescent="0.45">
      <c r="A58" s="13">
        <v>6002</v>
      </c>
      <c r="B58" s="13" t="s">
        <v>40</v>
      </c>
      <c r="C58" s="14">
        <v>161.5</v>
      </c>
      <c r="D58" s="15">
        <v>0</v>
      </c>
      <c r="E58" s="15">
        <f t="shared" si="9"/>
        <v>12</v>
      </c>
      <c r="F58" s="15">
        <f t="shared" si="10"/>
        <v>13.458333333333334</v>
      </c>
      <c r="G58" s="15">
        <f t="shared" si="11"/>
        <v>0</v>
      </c>
      <c r="H58" s="15">
        <f t="shared" si="12"/>
        <v>13.458333333333334</v>
      </c>
      <c r="I58" s="16">
        <f t="shared" si="13"/>
        <v>66264.030108000006</v>
      </c>
      <c r="J58" s="16">
        <f t="shared" si="14"/>
        <v>891803.40520350018</v>
      </c>
      <c r="K58" s="16">
        <f t="shared" si="15"/>
        <v>311506.92943758261</v>
      </c>
      <c r="L58" s="16">
        <v>0</v>
      </c>
      <c r="M58" s="16">
        <f t="shared" si="16"/>
        <v>1203310.3346410827</v>
      </c>
      <c r="N58" s="16">
        <v>0</v>
      </c>
      <c r="O58" s="16">
        <f t="shared" si="17"/>
        <v>1203310.3346410827</v>
      </c>
    </row>
    <row r="59" spans="1:15" ht="13.5" customHeight="1" x14ac:dyDescent="0.45">
      <c r="A59" s="13">
        <v>33001</v>
      </c>
      <c r="B59" s="13" t="s">
        <v>95</v>
      </c>
      <c r="C59" s="14">
        <v>337.45</v>
      </c>
      <c r="D59" s="15">
        <v>8.5</v>
      </c>
      <c r="E59" s="15">
        <f t="shared" si="9"/>
        <v>13.030875</v>
      </c>
      <c r="F59" s="15">
        <f t="shared" si="10"/>
        <v>25.89618885915182</v>
      </c>
      <c r="G59" s="15">
        <f t="shared" si="11"/>
        <v>0.65229694859324494</v>
      </c>
      <c r="H59" s="15">
        <f t="shared" si="12"/>
        <v>26.548485807745067</v>
      </c>
      <c r="I59" s="16">
        <f t="shared" si="13"/>
        <v>66264.030108000006</v>
      </c>
      <c r="J59" s="16">
        <f t="shared" si="14"/>
        <v>1759209.66288623</v>
      </c>
      <c r="K59" s="16">
        <f t="shared" si="15"/>
        <v>614491.93524616014</v>
      </c>
      <c r="L59" s="16">
        <v>0</v>
      </c>
      <c r="M59" s="16">
        <f t="shared" si="16"/>
        <v>2373701.5981323901</v>
      </c>
      <c r="N59" s="16">
        <v>0</v>
      </c>
      <c r="O59" s="16">
        <f t="shared" si="17"/>
        <v>2373701.5981323901</v>
      </c>
    </row>
    <row r="60" spans="1:15" ht="13.5" customHeight="1" x14ac:dyDescent="0.45">
      <c r="A60" s="13">
        <v>49004</v>
      </c>
      <c r="B60" s="13" t="s">
        <v>131</v>
      </c>
      <c r="C60" s="14">
        <v>465.34</v>
      </c>
      <c r="D60" s="15">
        <v>1.25</v>
      </c>
      <c r="E60" s="15">
        <f t="shared" si="9"/>
        <v>13.99005</v>
      </c>
      <c r="F60" s="15">
        <f t="shared" si="10"/>
        <v>33.26221135735755</v>
      </c>
      <c r="G60" s="15">
        <f t="shared" si="11"/>
        <v>8.9349216049978378E-2</v>
      </c>
      <c r="H60" s="15">
        <f t="shared" si="12"/>
        <v>33.351560573407532</v>
      </c>
      <c r="I60" s="16">
        <f t="shared" si="13"/>
        <v>66264.030108000006</v>
      </c>
      <c r="J60" s="16">
        <f t="shared" si="14"/>
        <v>2210008.8139850628</v>
      </c>
      <c r="K60" s="16">
        <f t="shared" si="15"/>
        <v>771956.07872498245</v>
      </c>
      <c r="L60" s="16">
        <v>0</v>
      </c>
      <c r="M60" s="16">
        <f t="shared" si="16"/>
        <v>2981964.892710045</v>
      </c>
      <c r="N60" s="16">
        <v>0</v>
      </c>
      <c r="O60" s="16">
        <f t="shared" si="17"/>
        <v>2981964.892710045</v>
      </c>
    </row>
    <row r="61" spans="1:15" ht="13.5" customHeight="1" x14ac:dyDescent="0.45">
      <c r="A61" s="13">
        <v>63001</v>
      </c>
      <c r="B61" s="13" t="s">
        <v>170</v>
      </c>
      <c r="C61" s="14">
        <v>279</v>
      </c>
      <c r="D61" s="15">
        <v>0.25</v>
      </c>
      <c r="E61" s="15">
        <f t="shared" si="9"/>
        <v>12.592499999999999</v>
      </c>
      <c r="F61" s="15">
        <f t="shared" si="10"/>
        <v>22.156045265038713</v>
      </c>
      <c r="G61" s="15">
        <f t="shared" si="11"/>
        <v>1.9853087155052612E-2</v>
      </c>
      <c r="H61" s="15">
        <f t="shared" si="12"/>
        <v>22.175898352193766</v>
      </c>
      <c r="I61" s="16">
        <f t="shared" si="13"/>
        <v>66264.030108000006</v>
      </c>
      <c r="J61" s="16">
        <f t="shared" si="14"/>
        <v>1469464.3960817154</v>
      </c>
      <c r="K61" s="16">
        <f t="shared" si="15"/>
        <v>513283.9135513432</v>
      </c>
      <c r="L61" s="16">
        <v>0</v>
      </c>
      <c r="M61" s="16">
        <f t="shared" si="16"/>
        <v>1982748.3096330585</v>
      </c>
      <c r="N61" s="16">
        <v>0</v>
      </c>
      <c r="O61" s="16">
        <f t="shared" si="17"/>
        <v>1982748.3096330585</v>
      </c>
    </row>
    <row r="62" spans="1:15" ht="13.5" customHeight="1" x14ac:dyDescent="0.45">
      <c r="A62" s="13">
        <v>53001</v>
      </c>
      <c r="B62" s="13" t="s">
        <v>144</v>
      </c>
      <c r="C62" s="14">
        <v>224.51</v>
      </c>
      <c r="D62" s="15">
        <v>0.25</v>
      </c>
      <c r="E62" s="15">
        <f t="shared" si="9"/>
        <v>12.183825000000001</v>
      </c>
      <c r="F62" s="15">
        <f t="shared" si="10"/>
        <v>18.42688974931928</v>
      </c>
      <c r="G62" s="15">
        <f t="shared" si="11"/>
        <v>2.0519007782859651E-2</v>
      </c>
      <c r="H62" s="15">
        <f t="shared" si="12"/>
        <v>18.447408757102139</v>
      </c>
      <c r="I62" s="16">
        <f t="shared" si="13"/>
        <v>66264.030108000006</v>
      </c>
      <c r="J62" s="16">
        <f t="shared" si="14"/>
        <v>1222399.6492951992</v>
      </c>
      <c r="K62" s="16">
        <f t="shared" si="15"/>
        <v>426984.1974988131</v>
      </c>
      <c r="L62" s="16">
        <v>0</v>
      </c>
      <c r="M62" s="16">
        <f t="shared" si="16"/>
        <v>1649383.8467940122</v>
      </c>
      <c r="N62" s="16">
        <v>0</v>
      </c>
      <c r="O62" s="16">
        <f t="shared" si="17"/>
        <v>1649383.8467940122</v>
      </c>
    </row>
    <row r="63" spans="1:15" ht="12.75" customHeight="1" x14ac:dyDescent="0.45">
      <c r="A63" s="13">
        <v>26004</v>
      </c>
      <c r="B63" s="13" t="s">
        <v>84</v>
      </c>
      <c r="C63" s="14">
        <v>384</v>
      </c>
      <c r="D63" s="15">
        <v>0.25</v>
      </c>
      <c r="E63" s="15">
        <f t="shared" si="9"/>
        <v>13.379999999999999</v>
      </c>
      <c r="F63" s="15">
        <f t="shared" si="10"/>
        <v>28.699551569506728</v>
      </c>
      <c r="G63" s="15">
        <f t="shared" si="11"/>
        <v>1.8684603886397609E-2</v>
      </c>
      <c r="H63" s="15">
        <f t="shared" si="12"/>
        <v>28.718236173393127</v>
      </c>
      <c r="I63" s="16">
        <f t="shared" si="13"/>
        <v>66264.030108000006</v>
      </c>
      <c r="J63" s="16">
        <f t="shared" si="14"/>
        <v>1902986.0664423769</v>
      </c>
      <c r="K63" s="16">
        <f t="shared" si="15"/>
        <v>664713.03300832224</v>
      </c>
      <c r="L63" s="16">
        <v>0</v>
      </c>
      <c r="M63" s="16">
        <f t="shared" si="16"/>
        <v>2567699.0994506991</v>
      </c>
      <c r="N63" s="16">
        <v>0</v>
      </c>
      <c r="O63" s="16">
        <f t="shared" si="17"/>
        <v>2567699.0994506991</v>
      </c>
    </row>
    <row r="64" spans="1:15" ht="13.5" customHeight="1" x14ac:dyDescent="0.45">
      <c r="A64" s="13">
        <v>6006</v>
      </c>
      <c r="B64" s="13" t="s">
        <v>42</v>
      </c>
      <c r="C64" s="14">
        <v>611.86</v>
      </c>
      <c r="D64" s="15">
        <v>1.25</v>
      </c>
      <c r="E64" s="15">
        <f t="shared" si="9"/>
        <v>15</v>
      </c>
      <c r="F64" s="15">
        <f t="shared" si="10"/>
        <v>40.790666666666667</v>
      </c>
      <c r="G64" s="15">
        <f t="shared" si="11"/>
        <v>8.3333333333333329E-2</v>
      </c>
      <c r="H64" s="15">
        <f t="shared" si="12"/>
        <v>40.874000000000002</v>
      </c>
      <c r="I64" s="16">
        <f t="shared" si="13"/>
        <v>66264.030108000006</v>
      </c>
      <c r="J64" s="16">
        <f t="shared" si="14"/>
        <v>2708475.9666343923</v>
      </c>
      <c r="K64" s="16">
        <f t="shared" si="15"/>
        <v>946070.65514539322</v>
      </c>
      <c r="L64" s="16">
        <v>0</v>
      </c>
      <c r="M64" s="16">
        <f t="shared" si="16"/>
        <v>3654546.6217797855</v>
      </c>
      <c r="N64" s="16">
        <v>0</v>
      </c>
      <c r="O64" s="16">
        <f t="shared" si="17"/>
        <v>3654546.6217797855</v>
      </c>
    </row>
    <row r="65" spans="1:15" ht="13.5" customHeight="1" x14ac:dyDescent="0.45">
      <c r="A65" s="13">
        <v>27001</v>
      </c>
      <c r="B65" s="13" t="s">
        <v>86</v>
      </c>
      <c r="C65" s="14">
        <v>315</v>
      </c>
      <c r="D65" s="15">
        <v>0.25</v>
      </c>
      <c r="E65" s="15">
        <f t="shared" si="9"/>
        <v>12.862500000000001</v>
      </c>
      <c r="F65" s="15">
        <f t="shared" si="10"/>
        <v>24.489795918367346</v>
      </c>
      <c r="G65" s="15">
        <f t="shared" si="11"/>
        <v>1.9436345966958212E-2</v>
      </c>
      <c r="H65" s="15">
        <f t="shared" si="12"/>
        <v>24.509232264334305</v>
      </c>
      <c r="I65" s="16">
        <f t="shared" si="13"/>
        <v>66264.030108000006</v>
      </c>
      <c r="J65" s="16">
        <f t="shared" si="14"/>
        <v>1624080.5046878136</v>
      </c>
      <c r="K65" s="16">
        <f t="shared" si="15"/>
        <v>567291.32028745324</v>
      </c>
      <c r="L65" s="16">
        <v>0</v>
      </c>
      <c r="M65" s="16">
        <f t="shared" si="16"/>
        <v>2191371.8249752671</v>
      </c>
      <c r="N65" s="16">
        <v>0</v>
      </c>
      <c r="O65" s="16">
        <f t="shared" si="17"/>
        <v>2191371.8249752671</v>
      </c>
    </row>
    <row r="66" spans="1:15" ht="13.5" customHeight="1" x14ac:dyDescent="0.45">
      <c r="A66" s="13">
        <v>28003</v>
      </c>
      <c r="B66" s="13" t="s">
        <v>89</v>
      </c>
      <c r="C66" s="14">
        <v>847</v>
      </c>
      <c r="D66" s="15">
        <v>3.5</v>
      </c>
      <c r="E66" s="15">
        <f t="shared" si="9"/>
        <v>15</v>
      </c>
      <c r="F66" s="15">
        <f t="shared" si="10"/>
        <v>56.466666666666669</v>
      </c>
      <c r="G66" s="15">
        <f t="shared" si="11"/>
        <v>0.23333333333333334</v>
      </c>
      <c r="H66" s="15">
        <f t="shared" si="12"/>
        <v>56.7</v>
      </c>
      <c r="I66" s="16">
        <f t="shared" si="13"/>
        <v>66264.030108000006</v>
      </c>
      <c r="J66" s="16">
        <f t="shared" si="14"/>
        <v>3757170.5071236007</v>
      </c>
      <c r="K66" s="16">
        <f t="shared" si="15"/>
        <v>1312379.6581382737</v>
      </c>
      <c r="L66" s="16">
        <v>0</v>
      </c>
      <c r="M66" s="16">
        <f t="shared" si="16"/>
        <v>5069550.165261874</v>
      </c>
      <c r="N66" s="16">
        <v>0</v>
      </c>
      <c r="O66" s="16">
        <f t="shared" si="17"/>
        <v>5069550.165261874</v>
      </c>
    </row>
    <row r="67" spans="1:15" ht="13.5" customHeight="1" x14ac:dyDescent="0.45">
      <c r="A67" s="13">
        <v>30001</v>
      </c>
      <c r="B67" s="13" t="s">
        <v>91</v>
      </c>
      <c r="C67" s="14">
        <v>391</v>
      </c>
      <c r="D67" s="15">
        <v>4.5</v>
      </c>
      <c r="E67" s="15">
        <f t="shared" si="9"/>
        <v>13.432500000000001</v>
      </c>
      <c r="F67" s="15">
        <f t="shared" si="10"/>
        <v>29.108505490415038</v>
      </c>
      <c r="G67" s="15">
        <f t="shared" si="11"/>
        <v>0.3350083752093802</v>
      </c>
      <c r="H67" s="15">
        <f t="shared" si="12"/>
        <v>29.443513865624418</v>
      </c>
      <c r="I67" s="16">
        <f t="shared" si="13"/>
        <v>66264.030108000006</v>
      </c>
      <c r="J67" s="16">
        <f t="shared" si="14"/>
        <v>1951045.8892770521</v>
      </c>
      <c r="K67" s="16">
        <f t="shared" si="15"/>
        <v>681500.32912447432</v>
      </c>
      <c r="L67" s="16">
        <v>0</v>
      </c>
      <c r="M67" s="16">
        <f t="shared" si="16"/>
        <v>2632546.2184015266</v>
      </c>
      <c r="N67" s="16">
        <v>0</v>
      </c>
      <c r="O67" s="16">
        <f t="shared" si="17"/>
        <v>2632546.2184015266</v>
      </c>
    </row>
    <row r="68" spans="1:15" ht="13.5" customHeight="1" x14ac:dyDescent="0.45">
      <c r="A68" s="13">
        <v>31001</v>
      </c>
      <c r="B68" s="13" t="s">
        <v>93</v>
      </c>
      <c r="C68" s="14">
        <v>194.25</v>
      </c>
      <c r="D68" s="15">
        <v>0</v>
      </c>
      <c r="E68" s="15">
        <f t="shared" si="9"/>
        <v>12</v>
      </c>
      <c r="F68" s="15">
        <f t="shared" si="10"/>
        <v>16.1875</v>
      </c>
      <c r="G68" s="15">
        <f t="shared" si="11"/>
        <v>0</v>
      </c>
      <c r="H68" s="15">
        <f t="shared" si="12"/>
        <v>16.1875</v>
      </c>
      <c r="I68" s="16">
        <f t="shared" si="13"/>
        <v>66264.030108000006</v>
      </c>
      <c r="J68" s="16">
        <f t="shared" si="14"/>
        <v>1072648.9873732501</v>
      </c>
      <c r="K68" s="16">
        <f t="shared" si="15"/>
        <v>374676.29128947627</v>
      </c>
      <c r="L68" s="16">
        <v>0</v>
      </c>
      <c r="M68" s="16">
        <f t="shared" si="16"/>
        <v>1447325.2786627263</v>
      </c>
      <c r="N68" s="16">
        <v>0</v>
      </c>
      <c r="O68" s="16">
        <f t="shared" si="17"/>
        <v>1447325.2786627263</v>
      </c>
    </row>
    <row r="69" spans="1:15" ht="13.5" customHeight="1" x14ac:dyDescent="0.45">
      <c r="A69" s="13">
        <v>41002</v>
      </c>
      <c r="B69" s="13" t="s">
        <v>113</v>
      </c>
      <c r="C69" s="14">
        <v>5418.53</v>
      </c>
      <c r="D69" s="15">
        <v>22.5</v>
      </c>
      <c r="E69" s="15">
        <f t="shared" si="9"/>
        <v>15</v>
      </c>
      <c r="F69" s="15">
        <f t="shared" si="10"/>
        <v>361.2353333333333</v>
      </c>
      <c r="G69" s="15">
        <f t="shared" si="11"/>
        <v>1.5</v>
      </c>
      <c r="H69" s="15">
        <f t="shared" si="12"/>
        <v>362.7353333333333</v>
      </c>
      <c r="I69" s="16">
        <f t="shared" si="13"/>
        <v>66264.030108000006</v>
      </c>
      <c r="J69" s="16">
        <f t="shared" si="14"/>
        <v>24036305.049235415</v>
      </c>
      <c r="K69" s="16">
        <f t="shared" si="15"/>
        <v>8395881.3536979295</v>
      </c>
      <c r="L69" s="16">
        <v>0</v>
      </c>
      <c r="M69" s="16">
        <f t="shared" si="16"/>
        <v>32432186.402933344</v>
      </c>
      <c r="N69" s="16">
        <v>0</v>
      </c>
      <c r="O69" s="16">
        <f t="shared" si="17"/>
        <v>32432186.402933344</v>
      </c>
    </row>
    <row r="70" spans="1:15" ht="13.5" customHeight="1" x14ac:dyDescent="0.45">
      <c r="A70" s="13">
        <v>14002</v>
      </c>
      <c r="B70" s="13" t="s">
        <v>56</v>
      </c>
      <c r="C70" s="14">
        <v>168</v>
      </c>
      <c r="D70" s="15">
        <v>0</v>
      </c>
      <c r="E70" s="15">
        <f t="shared" ref="E70:E101" si="18">IF(C70&lt;200,12,IF(C70&gt;600,15,(C70*0.0075)+10.5))</f>
        <v>12</v>
      </c>
      <c r="F70" s="15">
        <f t="shared" ref="F70:F101" si="19">C70/E70</f>
        <v>14</v>
      </c>
      <c r="G70" s="15">
        <f t="shared" ref="G70:G101" si="20">D70/E70</f>
        <v>0</v>
      </c>
      <c r="H70" s="15">
        <f t="shared" ref="H70:H101" si="21">F70+G70</f>
        <v>14</v>
      </c>
      <c r="I70" s="16">
        <f t="shared" ref="I70:I101" si="22">$I$4*1.29</f>
        <v>66264.030108000006</v>
      </c>
      <c r="J70" s="16">
        <f t="shared" ref="J70:J101" si="23">H70*I70</f>
        <v>927696.42151200003</v>
      </c>
      <c r="K70" s="16">
        <f t="shared" ref="K70:K101" si="24">J70*0.3493</f>
        <v>324044.36003414163</v>
      </c>
      <c r="L70" s="16">
        <v>0</v>
      </c>
      <c r="M70" s="16">
        <f t="shared" ref="M70:M101" si="25">J70+K70+L70</f>
        <v>1251740.7815461417</v>
      </c>
      <c r="N70" s="16">
        <v>0</v>
      </c>
      <c r="O70" s="16">
        <f t="shared" ref="O70:O101" si="26">IF(N70=0,M70,N70)</f>
        <v>1251740.7815461417</v>
      </c>
    </row>
    <row r="71" spans="1:15" ht="13.5" customHeight="1" x14ac:dyDescent="0.45">
      <c r="A71" s="13">
        <v>10001</v>
      </c>
      <c r="B71" s="13" t="s">
        <v>47</v>
      </c>
      <c r="C71" s="14">
        <v>119.18</v>
      </c>
      <c r="D71" s="15">
        <v>0</v>
      </c>
      <c r="E71" s="15">
        <f t="shared" si="18"/>
        <v>12</v>
      </c>
      <c r="F71" s="15">
        <f t="shared" si="19"/>
        <v>9.9316666666666666</v>
      </c>
      <c r="G71" s="15">
        <f t="shared" si="20"/>
        <v>0</v>
      </c>
      <c r="H71" s="15">
        <f t="shared" si="21"/>
        <v>9.9316666666666666</v>
      </c>
      <c r="I71" s="16">
        <f t="shared" si="22"/>
        <v>66264.030108000006</v>
      </c>
      <c r="J71" s="16">
        <f t="shared" si="23"/>
        <v>658112.25902262004</v>
      </c>
      <c r="K71" s="16">
        <f t="shared" si="24"/>
        <v>229878.61207660119</v>
      </c>
      <c r="L71" s="16">
        <v>0</v>
      </c>
      <c r="M71" s="16">
        <f t="shared" si="25"/>
        <v>887990.87109922129</v>
      </c>
      <c r="N71" s="16">
        <v>0</v>
      </c>
      <c r="O71" s="16">
        <f t="shared" si="26"/>
        <v>887990.87109922129</v>
      </c>
    </row>
    <row r="72" spans="1:15" ht="13.5" customHeight="1" x14ac:dyDescent="0.45">
      <c r="A72" s="13">
        <v>34002</v>
      </c>
      <c r="B72" s="13" t="s">
        <v>99</v>
      </c>
      <c r="C72" s="14">
        <v>216</v>
      </c>
      <c r="D72" s="15">
        <v>0</v>
      </c>
      <c r="E72" s="15">
        <f t="shared" si="18"/>
        <v>12.12</v>
      </c>
      <c r="F72" s="15">
        <f t="shared" si="19"/>
        <v>17.821782178217823</v>
      </c>
      <c r="G72" s="15">
        <f t="shared" si="20"/>
        <v>0</v>
      </c>
      <c r="H72" s="15">
        <f t="shared" si="21"/>
        <v>17.821782178217823</v>
      </c>
      <c r="I72" s="16">
        <f t="shared" si="22"/>
        <v>66264.030108000006</v>
      </c>
      <c r="J72" s="16">
        <f t="shared" si="23"/>
        <v>1180943.1108356437</v>
      </c>
      <c r="K72" s="16">
        <f t="shared" si="24"/>
        <v>412503.42861489038</v>
      </c>
      <c r="L72" s="16">
        <v>0</v>
      </c>
      <c r="M72" s="16">
        <f t="shared" si="25"/>
        <v>1593446.5394505342</v>
      </c>
      <c r="N72" s="16">
        <v>0</v>
      </c>
      <c r="O72" s="16">
        <f t="shared" si="26"/>
        <v>1593446.5394505342</v>
      </c>
    </row>
    <row r="73" spans="1:15" ht="13.5" customHeight="1" x14ac:dyDescent="0.45">
      <c r="A73" s="13">
        <v>51002</v>
      </c>
      <c r="B73" s="13" t="s">
        <v>138</v>
      </c>
      <c r="C73" s="14">
        <v>488.3</v>
      </c>
      <c r="D73" s="15">
        <v>3.25</v>
      </c>
      <c r="E73" s="15">
        <f t="shared" si="18"/>
        <v>14.16225</v>
      </c>
      <c r="F73" s="15">
        <f t="shared" si="19"/>
        <v>34.478984624618263</v>
      </c>
      <c r="G73" s="15">
        <f t="shared" si="20"/>
        <v>0.22948330950237428</v>
      </c>
      <c r="H73" s="15">
        <f t="shared" si="21"/>
        <v>34.708467934120641</v>
      </c>
      <c r="I73" s="16">
        <f t="shared" si="22"/>
        <v>66264.030108000006</v>
      </c>
      <c r="J73" s="16">
        <f t="shared" si="23"/>
        <v>2299922.9641891229</v>
      </c>
      <c r="K73" s="16">
        <f t="shared" si="24"/>
        <v>803363.09139126062</v>
      </c>
      <c r="L73" s="16">
        <v>0</v>
      </c>
      <c r="M73" s="16">
        <f t="shared" si="25"/>
        <v>3103286.0555803836</v>
      </c>
      <c r="N73" s="16">
        <v>0</v>
      </c>
      <c r="O73" s="16">
        <f t="shared" si="26"/>
        <v>3103286.0555803836</v>
      </c>
    </row>
    <row r="74" spans="1:15" ht="13.5" customHeight="1" x14ac:dyDescent="0.45">
      <c r="A74" s="13">
        <v>56006</v>
      </c>
      <c r="B74" s="13" t="s">
        <v>154</v>
      </c>
      <c r="C74" s="14">
        <v>219</v>
      </c>
      <c r="D74" s="15">
        <v>5.75</v>
      </c>
      <c r="E74" s="15">
        <f t="shared" si="18"/>
        <v>12.1425</v>
      </c>
      <c r="F74" s="15">
        <f t="shared" si="19"/>
        <v>18.035824583075971</v>
      </c>
      <c r="G74" s="15">
        <f t="shared" si="20"/>
        <v>0.47354333950998556</v>
      </c>
      <c r="H74" s="15">
        <f t="shared" si="21"/>
        <v>18.509367922585955</v>
      </c>
      <c r="I74" s="16">
        <f t="shared" si="22"/>
        <v>66264.030108000006</v>
      </c>
      <c r="J74" s="16">
        <f t="shared" si="23"/>
        <v>1226505.3133022853</v>
      </c>
      <c r="K74" s="16">
        <f t="shared" si="24"/>
        <v>428418.30593648826</v>
      </c>
      <c r="L74" s="16">
        <v>0</v>
      </c>
      <c r="M74" s="16">
        <f t="shared" si="25"/>
        <v>1654923.6192387736</v>
      </c>
      <c r="N74" s="16">
        <v>0</v>
      </c>
      <c r="O74" s="16">
        <f t="shared" si="26"/>
        <v>1654923.6192387736</v>
      </c>
    </row>
    <row r="75" spans="1:15" ht="13.5" customHeight="1" x14ac:dyDescent="0.45">
      <c r="A75" s="13">
        <v>23002</v>
      </c>
      <c r="B75" s="13" t="s">
        <v>78</v>
      </c>
      <c r="C75" s="14">
        <v>730.52</v>
      </c>
      <c r="D75" s="15">
        <v>1</v>
      </c>
      <c r="E75" s="15">
        <f t="shared" si="18"/>
        <v>15</v>
      </c>
      <c r="F75" s="15">
        <f t="shared" si="19"/>
        <v>48.701333333333331</v>
      </c>
      <c r="G75" s="15">
        <f t="shared" si="20"/>
        <v>6.6666666666666666E-2</v>
      </c>
      <c r="H75" s="15">
        <f t="shared" si="21"/>
        <v>48.768000000000001</v>
      </c>
      <c r="I75" s="16">
        <f t="shared" si="22"/>
        <v>66264.030108000006</v>
      </c>
      <c r="J75" s="16">
        <f t="shared" si="23"/>
        <v>3231564.2203069446</v>
      </c>
      <c r="K75" s="16">
        <f t="shared" si="24"/>
        <v>1128785.3821532158</v>
      </c>
      <c r="L75" s="16">
        <v>0</v>
      </c>
      <c r="M75" s="16">
        <f t="shared" si="25"/>
        <v>4360349.6024601609</v>
      </c>
      <c r="N75" s="16">
        <v>0</v>
      </c>
      <c r="O75" s="16">
        <f t="shared" si="26"/>
        <v>4360349.6024601609</v>
      </c>
    </row>
    <row r="76" spans="1:15" ht="13.5" customHeight="1" x14ac:dyDescent="0.45">
      <c r="A76" s="13">
        <v>53002</v>
      </c>
      <c r="B76" s="13" t="s">
        <v>145</v>
      </c>
      <c r="C76" s="14">
        <v>100.12</v>
      </c>
      <c r="D76" s="15">
        <v>0</v>
      </c>
      <c r="E76" s="15">
        <f t="shared" si="18"/>
        <v>12</v>
      </c>
      <c r="F76" s="15">
        <f t="shared" si="19"/>
        <v>8.3433333333333337</v>
      </c>
      <c r="G76" s="15">
        <f t="shared" si="20"/>
        <v>0</v>
      </c>
      <c r="H76" s="15">
        <f t="shared" si="21"/>
        <v>8.3433333333333337</v>
      </c>
      <c r="I76" s="16">
        <f t="shared" si="22"/>
        <v>66264.030108000006</v>
      </c>
      <c r="J76" s="16">
        <f t="shared" si="23"/>
        <v>552862.89120108006</v>
      </c>
      <c r="K76" s="16">
        <f t="shared" si="24"/>
        <v>193115.00789653725</v>
      </c>
      <c r="L76" s="16">
        <v>0</v>
      </c>
      <c r="M76" s="16">
        <f t="shared" si="25"/>
        <v>745977.89909761725</v>
      </c>
      <c r="N76" s="16">
        <v>662667.42638571432</v>
      </c>
      <c r="O76" s="16">
        <f t="shared" si="26"/>
        <v>662667.42638571432</v>
      </c>
    </row>
    <row r="77" spans="1:15" ht="13.5" customHeight="1" x14ac:dyDescent="0.45">
      <c r="A77" s="13">
        <v>48003</v>
      </c>
      <c r="B77" s="13" t="s">
        <v>127</v>
      </c>
      <c r="C77" s="14">
        <v>339</v>
      </c>
      <c r="D77" s="15">
        <v>2.75</v>
      </c>
      <c r="E77" s="15">
        <f t="shared" si="18"/>
        <v>13.0425</v>
      </c>
      <c r="F77" s="15">
        <f t="shared" si="19"/>
        <v>25.991949396204713</v>
      </c>
      <c r="G77" s="15">
        <f t="shared" si="20"/>
        <v>0.21084914701935978</v>
      </c>
      <c r="H77" s="15">
        <f t="shared" si="21"/>
        <v>26.202798543224073</v>
      </c>
      <c r="I77" s="16">
        <f t="shared" si="22"/>
        <v>66264.030108000006</v>
      </c>
      <c r="J77" s="16">
        <f t="shared" si="23"/>
        <v>1736303.0315820586</v>
      </c>
      <c r="K77" s="16">
        <f t="shared" si="24"/>
        <v>606490.64893161308</v>
      </c>
      <c r="L77" s="16">
        <v>0</v>
      </c>
      <c r="M77" s="16">
        <f t="shared" si="25"/>
        <v>2342793.6805136716</v>
      </c>
      <c r="N77" s="16">
        <v>0</v>
      </c>
      <c r="O77" s="16">
        <f t="shared" si="26"/>
        <v>2342793.6805136716</v>
      </c>
    </row>
    <row r="78" spans="1:15" ht="13.5" customHeight="1" x14ac:dyDescent="0.45">
      <c r="A78" s="13">
        <v>2002</v>
      </c>
      <c r="B78" s="13" t="s">
        <v>28</v>
      </c>
      <c r="C78" s="14">
        <v>2788.2</v>
      </c>
      <c r="D78" s="15">
        <v>174.5</v>
      </c>
      <c r="E78" s="15">
        <f t="shared" si="18"/>
        <v>15</v>
      </c>
      <c r="F78" s="15">
        <f t="shared" si="19"/>
        <v>185.88</v>
      </c>
      <c r="G78" s="15">
        <f t="shared" si="20"/>
        <v>11.633333333333333</v>
      </c>
      <c r="H78" s="15">
        <f t="shared" si="21"/>
        <v>197.51333333333332</v>
      </c>
      <c r="I78" s="16">
        <f t="shared" si="22"/>
        <v>66264.030108000006</v>
      </c>
      <c r="J78" s="16">
        <f t="shared" si="23"/>
        <v>13088029.46673144</v>
      </c>
      <c r="K78" s="16">
        <f t="shared" si="24"/>
        <v>4571648.6927292924</v>
      </c>
      <c r="L78" s="16">
        <v>14377</v>
      </c>
      <c r="M78" s="16">
        <f t="shared" si="25"/>
        <v>17674055.159460731</v>
      </c>
      <c r="N78" s="16">
        <v>0</v>
      </c>
      <c r="O78" s="16">
        <f t="shared" si="26"/>
        <v>17674055.159460731</v>
      </c>
    </row>
    <row r="79" spans="1:15" ht="13.5" customHeight="1" x14ac:dyDescent="0.45">
      <c r="A79" s="13">
        <v>22006</v>
      </c>
      <c r="B79" s="13" t="s">
        <v>76</v>
      </c>
      <c r="C79" s="14">
        <v>412.13</v>
      </c>
      <c r="D79" s="15">
        <v>7.75</v>
      </c>
      <c r="E79" s="15">
        <f t="shared" si="18"/>
        <v>13.590975</v>
      </c>
      <c r="F79" s="15">
        <f t="shared" si="19"/>
        <v>30.323799433079671</v>
      </c>
      <c r="G79" s="15">
        <f t="shared" si="20"/>
        <v>0.57023134837640421</v>
      </c>
      <c r="H79" s="15">
        <f t="shared" si="21"/>
        <v>30.894030781456074</v>
      </c>
      <c r="I79" s="16">
        <f t="shared" si="22"/>
        <v>66264.030108000006</v>
      </c>
      <c r="J79" s="16">
        <f t="shared" si="23"/>
        <v>2047162.9858598842</v>
      </c>
      <c r="K79" s="16">
        <f t="shared" si="24"/>
        <v>715074.03096085752</v>
      </c>
      <c r="L79" s="16">
        <v>0</v>
      </c>
      <c r="M79" s="16">
        <f t="shared" si="25"/>
        <v>2762237.0168207418</v>
      </c>
      <c r="N79" s="16">
        <v>0</v>
      </c>
      <c r="O79" s="16">
        <f t="shared" si="26"/>
        <v>2762237.0168207418</v>
      </c>
    </row>
    <row r="80" spans="1:15" ht="13.5" customHeight="1" x14ac:dyDescent="0.45">
      <c r="A80" s="13">
        <v>13003</v>
      </c>
      <c r="B80" s="13" t="s">
        <v>54</v>
      </c>
      <c r="C80" s="14">
        <v>293.87</v>
      </c>
      <c r="D80" s="15">
        <v>0</v>
      </c>
      <c r="E80" s="15">
        <f t="shared" si="18"/>
        <v>12.704025</v>
      </c>
      <c r="F80" s="15">
        <f t="shared" si="19"/>
        <v>23.132038861699343</v>
      </c>
      <c r="G80" s="15">
        <f t="shared" si="20"/>
        <v>0</v>
      </c>
      <c r="H80" s="15">
        <f t="shared" si="21"/>
        <v>23.132038861699343</v>
      </c>
      <c r="I80" s="16">
        <f t="shared" si="22"/>
        <v>66264.030108000006</v>
      </c>
      <c r="J80" s="16">
        <f t="shared" si="23"/>
        <v>1532822.1195910715</v>
      </c>
      <c r="K80" s="16">
        <f t="shared" si="24"/>
        <v>535414.76637316123</v>
      </c>
      <c r="L80" s="16">
        <v>0</v>
      </c>
      <c r="M80" s="16">
        <f t="shared" si="25"/>
        <v>2068236.8859642327</v>
      </c>
      <c r="N80" s="16">
        <v>0</v>
      </c>
      <c r="O80" s="16">
        <f t="shared" si="26"/>
        <v>2068236.8859642327</v>
      </c>
    </row>
    <row r="81" spans="1:15" ht="13.5" customHeight="1" x14ac:dyDescent="0.45">
      <c r="A81" s="13">
        <v>2003</v>
      </c>
      <c r="B81" s="13" t="s">
        <v>29</v>
      </c>
      <c r="C81" s="14">
        <v>204</v>
      </c>
      <c r="D81" s="15">
        <v>0.5</v>
      </c>
      <c r="E81" s="15">
        <f t="shared" si="18"/>
        <v>12.03</v>
      </c>
      <c r="F81" s="15">
        <f t="shared" si="19"/>
        <v>16.957605985037407</v>
      </c>
      <c r="G81" s="15">
        <f t="shared" si="20"/>
        <v>4.1562759767248547E-2</v>
      </c>
      <c r="H81" s="15">
        <f t="shared" si="21"/>
        <v>16.999168744804656</v>
      </c>
      <c r="I81" s="16">
        <f t="shared" si="22"/>
        <v>66264.030108000006</v>
      </c>
      <c r="J81" s="16">
        <f t="shared" si="23"/>
        <v>1126433.4295167085</v>
      </c>
      <c r="K81" s="16">
        <f t="shared" si="24"/>
        <v>393463.1969301863</v>
      </c>
      <c r="L81" s="16">
        <v>0</v>
      </c>
      <c r="M81" s="16">
        <f t="shared" si="25"/>
        <v>1519896.6264468948</v>
      </c>
      <c r="N81" s="16">
        <v>0</v>
      </c>
      <c r="O81" s="16">
        <f t="shared" si="26"/>
        <v>1519896.6264468948</v>
      </c>
    </row>
    <row r="82" spans="1:15" ht="13.5" customHeight="1" x14ac:dyDescent="0.45">
      <c r="A82" s="13">
        <v>37003</v>
      </c>
      <c r="B82" s="13" t="s">
        <v>102</v>
      </c>
      <c r="C82" s="14">
        <v>178</v>
      </c>
      <c r="D82" s="15">
        <v>0</v>
      </c>
      <c r="E82" s="15">
        <f t="shared" si="18"/>
        <v>12</v>
      </c>
      <c r="F82" s="15">
        <f t="shared" si="19"/>
        <v>14.833333333333334</v>
      </c>
      <c r="G82" s="15">
        <f t="shared" si="20"/>
        <v>0</v>
      </c>
      <c r="H82" s="15">
        <f t="shared" si="21"/>
        <v>14.833333333333334</v>
      </c>
      <c r="I82" s="16">
        <f t="shared" si="22"/>
        <v>66264.030108000006</v>
      </c>
      <c r="J82" s="16">
        <f t="shared" si="23"/>
        <v>982916.44660200016</v>
      </c>
      <c r="K82" s="16">
        <f t="shared" si="24"/>
        <v>343332.71479807864</v>
      </c>
      <c r="L82" s="16">
        <v>0</v>
      </c>
      <c r="M82" s="16">
        <f t="shared" si="25"/>
        <v>1326249.1614000788</v>
      </c>
      <c r="N82" s="16">
        <v>0</v>
      </c>
      <c r="O82" s="16">
        <f t="shared" si="26"/>
        <v>1326249.1614000788</v>
      </c>
    </row>
    <row r="83" spans="1:15" ht="13.5" customHeight="1" x14ac:dyDescent="0.45">
      <c r="A83" s="13">
        <v>35002</v>
      </c>
      <c r="B83" s="13" t="s">
        <v>100</v>
      </c>
      <c r="C83" s="14">
        <v>314.42</v>
      </c>
      <c r="D83" s="15">
        <v>0</v>
      </c>
      <c r="E83" s="15">
        <f t="shared" si="18"/>
        <v>12.85815</v>
      </c>
      <c r="F83" s="15">
        <f t="shared" si="19"/>
        <v>24.452973405972088</v>
      </c>
      <c r="G83" s="15">
        <f t="shared" si="20"/>
        <v>0</v>
      </c>
      <c r="H83" s="15">
        <f t="shared" si="21"/>
        <v>24.452973405972088</v>
      </c>
      <c r="I83" s="16">
        <f t="shared" si="22"/>
        <v>66264.030108000006</v>
      </c>
      <c r="J83" s="16">
        <f t="shared" si="23"/>
        <v>1620352.5660034579</v>
      </c>
      <c r="K83" s="16">
        <f t="shared" si="24"/>
        <v>565989.15130500786</v>
      </c>
      <c r="L83" s="16">
        <v>0</v>
      </c>
      <c r="M83" s="16">
        <f t="shared" si="25"/>
        <v>2186341.7173084659</v>
      </c>
      <c r="N83" s="16">
        <v>0</v>
      </c>
      <c r="O83" s="16">
        <f t="shared" si="26"/>
        <v>2186341.7173084659</v>
      </c>
    </row>
    <row r="84" spans="1:15" ht="13.5" customHeight="1" x14ac:dyDescent="0.45">
      <c r="A84" s="13">
        <v>7002</v>
      </c>
      <c r="B84" s="13" t="s">
        <v>44</v>
      </c>
      <c r="C84" s="14">
        <v>331</v>
      </c>
      <c r="D84" s="15">
        <v>1.75</v>
      </c>
      <c r="E84" s="15">
        <f t="shared" si="18"/>
        <v>12.9825</v>
      </c>
      <c r="F84" s="15">
        <f t="shared" si="19"/>
        <v>25.495859811284422</v>
      </c>
      <c r="G84" s="15">
        <f t="shared" si="20"/>
        <v>0.13479684190256114</v>
      </c>
      <c r="H84" s="15">
        <f t="shared" si="21"/>
        <v>25.630656653186982</v>
      </c>
      <c r="I84" s="16">
        <f t="shared" si="22"/>
        <v>66264.030108000006</v>
      </c>
      <c r="J84" s="16">
        <f t="shared" si="23"/>
        <v>1698390.6041545928</v>
      </c>
      <c r="K84" s="16">
        <f t="shared" si="24"/>
        <v>593247.8380311993</v>
      </c>
      <c r="L84" s="16">
        <v>0</v>
      </c>
      <c r="M84" s="16">
        <f t="shared" si="25"/>
        <v>2291638.4421857921</v>
      </c>
      <c r="N84" s="16">
        <v>0</v>
      </c>
      <c r="O84" s="16">
        <f t="shared" si="26"/>
        <v>2291638.4421857921</v>
      </c>
    </row>
    <row r="85" spans="1:15" ht="13.5" customHeight="1" x14ac:dyDescent="0.45">
      <c r="A85" s="13">
        <v>38003</v>
      </c>
      <c r="B85" s="13" t="s">
        <v>105</v>
      </c>
      <c r="C85" s="14">
        <v>169</v>
      </c>
      <c r="D85" s="15">
        <v>0.75</v>
      </c>
      <c r="E85" s="15">
        <f t="shared" si="18"/>
        <v>12</v>
      </c>
      <c r="F85" s="15">
        <f t="shared" si="19"/>
        <v>14.083333333333334</v>
      </c>
      <c r="G85" s="15">
        <f t="shared" si="20"/>
        <v>6.25E-2</v>
      </c>
      <c r="H85" s="15">
        <f t="shared" si="21"/>
        <v>14.145833333333334</v>
      </c>
      <c r="I85" s="16">
        <f t="shared" si="22"/>
        <v>66264.030108000006</v>
      </c>
      <c r="J85" s="16">
        <f t="shared" si="23"/>
        <v>937359.92590275011</v>
      </c>
      <c r="K85" s="16">
        <f t="shared" si="24"/>
        <v>327419.82211783063</v>
      </c>
      <c r="L85" s="16">
        <v>0</v>
      </c>
      <c r="M85" s="16">
        <f t="shared" si="25"/>
        <v>1264779.7480205807</v>
      </c>
      <c r="N85" s="16">
        <v>0</v>
      </c>
      <c r="O85" s="16">
        <f t="shared" si="26"/>
        <v>1264779.7480205807</v>
      </c>
    </row>
    <row r="86" spans="1:15" ht="13.5" customHeight="1" x14ac:dyDescent="0.45">
      <c r="A86" s="13">
        <v>45005</v>
      </c>
      <c r="B86" s="13" t="s">
        <v>123</v>
      </c>
      <c r="C86" s="14">
        <v>213</v>
      </c>
      <c r="D86" s="15">
        <v>1.25</v>
      </c>
      <c r="E86" s="15">
        <f t="shared" si="18"/>
        <v>12.0975</v>
      </c>
      <c r="F86" s="15">
        <f t="shared" si="19"/>
        <v>17.606943583384997</v>
      </c>
      <c r="G86" s="15">
        <f t="shared" si="20"/>
        <v>0.10332713370531102</v>
      </c>
      <c r="H86" s="15">
        <f t="shared" si="21"/>
        <v>17.710270717090307</v>
      </c>
      <c r="I86" s="16">
        <f t="shared" si="22"/>
        <v>66264.030108000006</v>
      </c>
      <c r="J86" s="16">
        <f t="shared" si="23"/>
        <v>1173553.9120181028</v>
      </c>
      <c r="K86" s="16">
        <f t="shared" si="24"/>
        <v>409922.38146792329</v>
      </c>
      <c r="L86" s="16">
        <v>0</v>
      </c>
      <c r="M86" s="16">
        <f t="shared" si="25"/>
        <v>1583476.2934860261</v>
      </c>
      <c r="N86" s="16">
        <v>0</v>
      </c>
      <c r="O86" s="16">
        <f t="shared" si="26"/>
        <v>1583476.2934860261</v>
      </c>
    </row>
    <row r="87" spans="1:15" ht="13.5" customHeight="1" x14ac:dyDescent="0.45">
      <c r="A87" s="13">
        <v>40001</v>
      </c>
      <c r="B87" s="13" t="s">
        <v>110</v>
      </c>
      <c r="C87" s="14">
        <v>725.56</v>
      </c>
      <c r="D87" s="15">
        <v>2.5</v>
      </c>
      <c r="E87" s="15">
        <f t="shared" si="18"/>
        <v>15</v>
      </c>
      <c r="F87" s="15">
        <f t="shared" si="19"/>
        <v>48.370666666666665</v>
      </c>
      <c r="G87" s="15">
        <f t="shared" si="20"/>
        <v>0.16666666666666666</v>
      </c>
      <c r="H87" s="15">
        <f t="shared" si="21"/>
        <v>48.537333333333329</v>
      </c>
      <c r="I87" s="16">
        <f t="shared" si="22"/>
        <v>66264.030108000006</v>
      </c>
      <c r="J87" s="16">
        <f t="shared" si="23"/>
        <v>3216279.3173620319</v>
      </c>
      <c r="K87" s="16">
        <f t="shared" si="24"/>
        <v>1123446.3655545576</v>
      </c>
      <c r="L87" s="16">
        <v>0</v>
      </c>
      <c r="M87" s="16">
        <f t="shared" si="25"/>
        <v>4339725.6829165891</v>
      </c>
      <c r="N87" s="16">
        <v>0</v>
      </c>
      <c r="O87" s="16">
        <f t="shared" si="26"/>
        <v>4339725.6829165891</v>
      </c>
    </row>
    <row r="88" spans="1:15" ht="13.5" customHeight="1" x14ac:dyDescent="0.45">
      <c r="A88" s="13">
        <v>52004</v>
      </c>
      <c r="B88" s="13" t="s">
        <v>143</v>
      </c>
      <c r="C88" s="14">
        <v>252.92</v>
      </c>
      <c r="D88" s="15">
        <v>0</v>
      </c>
      <c r="E88" s="15">
        <f t="shared" si="18"/>
        <v>12.3969</v>
      </c>
      <c r="F88" s="15">
        <f t="shared" si="19"/>
        <v>20.401874662213938</v>
      </c>
      <c r="G88" s="15">
        <f t="shared" si="20"/>
        <v>0</v>
      </c>
      <c r="H88" s="15">
        <f t="shared" si="21"/>
        <v>20.401874662213938</v>
      </c>
      <c r="I88" s="16">
        <f t="shared" si="22"/>
        <v>66264.030108000006</v>
      </c>
      <c r="J88" s="16">
        <f t="shared" si="23"/>
        <v>1351910.4368765869</v>
      </c>
      <c r="K88" s="16">
        <f t="shared" si="24"/>
        <v>472222.31560099177</v>
      </c>
      <c r="L88" s="16">
        <v>0</v>
      </c>
      <c r="M88" s="16">
        <f t="shared" si="25"/>
        <v>1824132.7524775786</v>
      </c>
      <c r="N88" s="16">
        <v>0</v>
      </c>
      <c r="O88" s="16">
        <f t="shared" si="26"/>
        <v>1824132.7524775786</v>
      </c>
    </row>
    <row r="89" spans="1:15" ht="13.5" customHeight="1" x14ac:dyDescent="0.45">
      <c r="A89" s="13">
        <v>41004</v>
      </c>
      <c r="B89" s="13" t="s">
        <v>114</v>
      </c>
      <c r="C89" s="14">
        <v>1135.53</v>
      </c>
      <c r="D89" s="15">
        <v>0.25</v>
      </c>
      <c r="E89" s="15">
        <f t="shared" si="18"/>
        <v>15</v>
      </c>
      <c r="F89" s="15">
        <f t="shared" si="19"/>
        <v>75.701999999999998</v>
      </c>
      <c r="G89" s="15">
        <f t="shared" si="20"/>
        <v>1.6666666666666666E-2</v>
      </c>
      <c r="H89" s="15">
        <f t="shared" si="21"/>
        <v>75.718666666666664</v>
      </c>
      <c r="I89" s="16">
        <f t="shared" si="22"/>
        <v>66264.030108000006</v>
      </c>
      <c r="J89" s="16">
        <f t="shared" si="23"/>
        <v>5017424.0077376161</v>
      </c>
      <c r="K89" s="16">
        <f t="shared" si="24"/>
        <v>1752586.2059027492</v>
      </c>
      <c r="L89" s="16">
        <v>0</v>
      </c>
      <c r="M89" s="16">
        <f t="shared" si="25"/>
        <v>6770010.2136403657</v>
      </c>
      <c r="N89" s="16">
        <v>0</v>
      </c>
      <c r="O89" s="16">
        <f t="shared" si="26"/>
        <v>6770010.2136403657</v>
      </c>
    </row>
    <row r="90" spans="1:15" ht="13.5" customHeight="1" x14ac:dyDescent="0.45">
      <c r="A90" s="13">
        <v>44002</v>
      </c>
      <c r="B90" s="13" t="s">
        <v>121</v>
      </c>
      <c r="C90" s="14">
        <v>212</v>
      </c>
      <c r="D90" s="15">
        <v>7.75</v>
      </c>
      <c r="E90" s="15">
        <f t="shared" si="18"/>
        <v>12.09</v>
      </c>
      <c r="F90" s="15">
        <f t="shared" si="19"/>
        <v>17.535153019023987</v>
      </c>
      <c r="G90" s="15">
        <f t="shared" si="20"/>
        <v>0.64102564102564108</v>
      </c>
      <c r="H90" s="15">
        <f t="shared" si="21"/>
        <v>18.176178660049629</v>
      </c>
      <c r="I90" s="16">
        <f t="shared" si="22"/>
        <v>66264.030108000006</v>
      </c>
      <c r="J90" s="16">
        <f t="shared" si="23"/>
        <v>1204426.8499779159</v>
      </c>
      <c r="K90" s="16">
        <f t="shared" si="24"/>
        <v>420706.29869728599</v>
      </c>
      <c r="L90" s="16">
        <v>0</v>
      </c>
      <c r="M90" s="16">
        <f t="shared" si="25"/>
        <v>1625133.1486752019</v>
      </c>
      <c r="N90" s="16">
        <v>0</v>
      </c>
      <c r="O90" s="16">
        <f t="shared" si="26"/>
        <v>1625133.1486752019</v>
      </c>
    </row>
    <row r="91" spans="1:15" ht="13.5" customHeight="1" x14ac:dyDescent="0.45">
      <c r="A91" s="13">
        <v>42001</v>
      </c>
      <c r="B91" s="13" t="s">
        <v>116</v>
      </c>
      <c r="C91" s="14">
        <v>353</v>
      </c>
      <c r="D91" s="15">
        <v>0</v>
      </c>
      <c r="E91" s="15">
        <f t="shared" si="18"/>
        <v>13.147500000000001</v>
      </c>
      <c r="F91" s="15">
        <f t="shared" si="19"/>
        <v>26.849210876592505</v>
      </c>
      <c r="G91" s="15">
        <f t="shared" si="20"/>
        <v>0</v>
      </c>
      <c r="H91" s="15">
        <f t="shared" si="21"/>
        <v>26.849210876592505</v>
      </c>
      <c r="I91" s="16">
        <f t="shared" si="22"/>
        <v>66264.030108000006</v>
      </c>
      <c r="J91" s="16">
        <f t="shared" si="23"/>
        <v>1779136.917902567</v>
      </c>
      <c r="K91" s="16">
        <f t="shared" si="24"/>
        <v>621452.52542336669</v>
      </c>
      <c r="L91" s="16">
        <v>0</v>
      </c>
      <c r="M91" s="16">
        <f t="shared" si="25"/>
        <v>2400589.4433259335</v>
      </c>
      <c r="N91" s="16">
        <v>0</v>
      </c>
      <c r="O91" s="16">
        <f t="shared" si="26"/>
        <v>2400589.4433259335</v>
      </c>
    </row>
    <row r="92" spans="1:15" ht="13.5" customHeight="1" x14ac:dyDescent="0.45">
      <c r="A92" s="13">
        <v>39002</v>
      </c>
      <c r="B92" s="13" t="s">
        <v>107</v>
      </c>
      <c r="C92" s="14">
        <v>1129.6199999999999</v>
      </c>
      <c r="D92" s="15">
        <v>5.75</v>
      </c>
      <c r="E92" s="15">
        <f t="shared" si="18"/>
        <v>15</v>
      </c>
      <c r="F92" s="15">
        <f t="shared" si="19"/>
        <v>75.307999999999993</v>
      </c>
      <c r="G92" s="15">
        <f t="shared" si="20"/>
        <v>0.38333333333333336</v>
      </c>
      <c r="H92" s="15">
        <f t="shared" si="21"/>
        <v>75.691333333333333</v>
      </c>
      <c r="I92" s="16">
        <f t="shared" si="22"/>
        <v>66264.030108000006</v>
      </c>
      <c r="J92" s="16">
        <f t="shared" si="23"/>
        <v>5015612.790914664</v>
      </c>
      <c r="K92" s="16">
        <f t="shared" si="24"/>
        <v>1751953.5478664921</v>
      </c>
      <c r="L92" s="16">
        <v>0</v>
      </c>
      <c r="M92" s="16">
        <f t="shared" si="25"/>
        <v>6767566.3387811556</v>
      </c>
      <c r="N92" s="16">
        <v>0</v>
      </c>
      <c r="O92" s="16">
        <f t="shared" si="26"/>
        <v>6767566.3387811556</v>
      </c>
    </row>
    <row r="93" spans="1:15" ht="13.5" customHeight="1" x14ac:dyDescent="0.45">
      <c r="A93" s="13">
        <v>60003</v>
      </c>
      <c r="B93" s="13" t="s">
        <v>161</v>
      </c>
      <c r="C93" s="14">
        <v>178.72</v>
      </c>
      <c r="D93" s="15">
        <v>0.25</v>
      </c>
      <c r="E93" s="15">
        <f t="shared" si="18"/>
        <v>12</v>
      </c>
      <c r="F93" s="15">
        <f t="shared" si="19"/>
        <v>14.893333333333333</v>
      </c>
      <c r="G93" s="15">
        <f t="shared" si="20"/>
        <v>2.0833333333333332E-2</v>
      </c>
      <c r="H93" s="15">
        <f t="shared" si="21"/>
        <v>14.914166666666667</v>
      </c>
      <c r="I93" s="16">
        <f t="shared" si="22"/>
        <v>66264.030108000006</v>
      </c>
      <c r="J93" s="16">
        <f t="shared" si="23"/>
        <v>988272.78903573006</v>
      </c>
      <c r="K93" s="16">
        <f t="shared" si="24"/>
        <v>345203.68521018053</v>
      </c>
      <c r="L93" s="16">
        <v>0</v>
      </c>
      <c r="M93" s="16">
        <f t="shared" si="25"/>
        <v>1333476.4742459105</v>
      </c>
      <c r="N93" s="16">
        <v>0</v>
      </c>
      <c r="O93" s="16">
        <f t="shared" si="26"/>
        <v>1333476.4742459105</v>
      </c>
    </row>
    <row r="94" spans="1:15" ht="13.5" customHeight="1" x14ac:dyDescent="0.45">
      <c r="A94" s="13">
        <v>43007</v>
      </c>
      <c r="B94" s="13" t="s">
        <v>119</v>
      </c>
      <c r="C94" s="14">
        <v>398.68</v>
      </c>
      <c r="D94" s="15">
        <v>1</v>
      </c>
      <c r="E94" s="15">
        <f t="shared" si="18"/>
        <v>13.4901</v>
      </c>
      <c r="F94" s="15">
        <f t="shared" si="19"/>
        <v>29.553524436438575</v>
      </c>
      <c r="G94" s="15">
        <f t="shared" si="20"/>
        <v>7.4128434926353404E-2</v>
      </c>
      <c r="H94" s="15">
        <f t="shared" si="21"/>
        <v>29.62765287136493</v>
      </c>
      <c r="I94" s="16">
        <f t="shared" si="22"/>
        <v>66264.030108000006</v>
      </c>
      <c r="J94" s="16">
        <f t="shared" si="23"/>
        <v>1963247.6818974984</v>
      </c>
      <c r="K94" s="16">
        <f t="shared" si="24"/>
        <v>685762.41528679617</v>
      </c>
      <c r="L94" s="16">
        <v>0</v>
      </c>
      <c r="M94" s="16">
        <f t="shared" si="25"/>
        <v>2649010.0971842948</v>
      </c>
      <c r="N94" s="16">
        <v>0</v>
      </c>
      <c r="O94" s="16">
        <f t="shared" si="26"/>
        <v>2649010.0971842948</v>
      </c>
    </row>
    <row r="95" spans="1:15" ht="13.5" customHeight="1" x14ac:dyDescent="0.45">
      <c r="A95" s="13">
        <v>15001</v>
      </c>
      <c r="B95" s="13" t="s">
        <v>59</v>
      </c>
      <c r="C95" s="14">
        <v>138</v>
      </c>
      <c r="D95" s="15">
        <v>0</v>
      </c>
      <c r="E95" s="15">
        <f t="shared" si="18"/>
        <v>12</v>
      </c>
      <c r="F95" s="15">
        <f t="shared" si="19"/>
        <v>11.5</v>
      </c>
      <c r="G95" s="15">
        <f t="shared" si="20"/>
        <v>0</v>
      </c>
      <c r="H95" s="15">
        <f t="shared" si="21"/>
        <v>11.5</v>
      </c>
      <c r="I95" s="16">
        <f t="shared" si="22"/>
        <v>66264.030108000006</v>
      </c>
      <c r="J95" s="16">
        <f t="shared" si="23"/>
        <v>762036.34624200012</v>
      </c>
      <c r="K95" s="16">
        <f t="shared" si="24"/>
        <v>266179.29574233067</v>
      </c>
      <c r="L95" s="16">
        <v>0</v>
      </c>
      <c r="M95" s="16">
        <f t="shared" si="25"/>
        <v>1028215.6419843307</v>
      </c>
      <c r="N95" s="16">
        <v>0</v>
      </c>
      <c r="O95" s="16">
        <f t="shared" si="26"/>
        <v>1028215.6419843307</v>
      </c>
    </row>
    <row r="96" spans="1:15" ht="13.5" customHeight="1" x14ac:dyDescent="0.45">
      <c r="A96" s="13">
        <v>15002</v>
      </c>
      <c r="B96" s="13" t="s">
        <v>60</v>
      </c>
      <c r="C96" s="14">
        <v>442.5</v>
      </c>
      <c r="D96" s="15">
        <v>1.5</v>
      </c>
      <c r="E96" s="15">
        <f t="shared" si="18"/>
        <v>13.81875</v>
      </c>
      <c r="F96" s="15">
        <f t="shared" si="19"/>
        <v>32.021709633649934</v>
      </c>
      <c r="G96" s="15">
        <f t="shared" si="20"/>
        <v>0.10854816824966079</v>
      </c>
      <c r="H96" s="15">
        <f t="shared" si="21"/>
        <v>32.130257801899596</v>
      </c>
      <c r="I96" s="16">
        <f t="shared" si="22"/>
        <v>66264.030108000006</v>
      </c>
      <c r="J96" s="16">
        <f t="shared" si="23"/>
        <v>2129080.3703628769</v>
      </c>
      <c r="K96" s="16">
        <f t="shared" si="24"/>
        <v>743687.7733677529</v>
      </c>
      <c r="L96" s="16">
        <v>0</v>
      </c>
      <c r="M96" s="16">
        <f t="shared" si="25"/>
        <v>2872768.1437306297</v>
      </c>
      <c r="N96" s="16">
        <v>0</v>
      </c>
      <c r="O96" s="16">
        <f t="shared" si="26"/>
        <v>2872768.1437306297</v>
      </c>
    </row>
    <row r="97" spans="1:15" ht="13.5" customHeight="1" x14ac:dyDescent="0.45">
      <c r="A97" s="13">
        <v>46001</v>
      </c>
      <c r="B97" s="13" t="s">
        <v>124</v>
      </c>
      <c r="C97" s="14">
        <v>3003.11</v>
      </c>
      <c r="D97" s="15">
        <v>0</v>
      </c>
      <c r="E97" s="15">
        <f t="shared" si="18"/>
        <v>15</v>
      </c>
      <c r="F97" s="15">
        <f t="shared" si="19"/>
        <v>200.20733333333334</v>
      </c>
      <c r="G97" s="15">
        <f t="shared" si="20"/>
        <v>0</v>
      </c>
      <c r="H97" s="15">
        <f t="shared" si="21"/>
        <v>200.20733333333334</v>
      </c>
      <c r="I97" s="16">
        <f t="shared" si="22"/>
        <v>66264.030108000006</v>
      </c>
      <c r="J97" s="16">
        <f t="shared" si="23"/>
        <v>13266544.763842393</v>
      </c>
      <c r="K97" s="16">
        <f t="shared" si="24"/>
        <v>4634004.0860101478</v>
      </c>
      <c r="L97" s="16">
        <v>0</v>
      </c>
      <c r="M97" s="16">
        <f t="shared" si="25"/>
        <v>17900548.84985254</v>
      </c>
      <c r="N97" s="16">
        <v>0</v>
      </c>
      <c r="O97" s="16">
        <f t="shared" si="26"/>
        <v>17900548.84985254</v>
      </c>
    </row>
    <row r="98" spans="1:15" ht="13.5" customHeight="1" x14ac:dyDescent="0.45">
      <c r="A98" s="13">
        <v>33002</v>
      </c>
      <c r="B98" s="13" t="s">
        <v>96</v>
      </c>
      <c r="C98" s="14">
        <v>283</v>
      </c>
      <c r="D98" s="15">
        <v>6.25</v>
      </c>
      <c r="E98" s="15">
        <f t="shared" si="18"/>
        <v>12.6225</v>
      </c>
      <c r="F98" s="15">
        <f t="shared" si="19"/>
        <v>22.420281243810656</v>
      </c>
      <c r="G98" s="15">
        <f t="shared" si="20"/>
        <v>0.49514755397108334</v>
      </c>
      <c r="H98" s="15">
        <f t="shared" si="21"/>
        <v>22.91542879778174</v>
      </c>
      <c r="I98" s="16">
        <f t="shared" si="22"/>
        <v>66264.030108000006</v>
      </c>
      <c r="J98" s="16">
        <f t="shared" si="23"/>
        <v>1518468.6637939396</v>
      </c>
      <c r="K98" s="16">
        <f t="shared" si="24"/>
        <v>530401.10426322313</v>
      </c>
      <c r="L98" s="16">
        <v>0</v>
      </c>
      <c r="M98" s="16">
        <f t="shared" si="25"/>
        <v>2048869.7680571629</v>
      </c>
      <c r="N98" s="16">
        <v>0</v>
      </c>
      <c r="O98" s="16">
        <f t="shared" si="26"/>
        <v>2048869.7680571629</v>
      </c>
    </row>
    <row r="99" spans="1:15" ht="13.5" customHeight="1" x14ac:dyDescent="0.45">
      <c r="A99" s="13">
        <v>25004</v>
      </c>
      <c r="B99" s="13" t="s">
        <v>82</v>
      </c>
      <c r="C99" s="14">
        <v>978.98</v>
      </c>
      <c r="D99" s="15">
        <v>11.5</v>
      </c>
      <c r="E99" s="15">
        <f t="shared" si="18"/>
        <v>15</v>
      </c>
      <c r="F99" s="15">
        <f t="shared" si="19"/>
        <v>65.265333333333331</v>
      </c>
      <c r="G99" s="15">
        <f t="shared" si="20"/>
        <v>0.76666666666666672</v>
      </c>
      <c r="H99" s="15">
        <f t="shared" si="21"/>
        <v>66.031999999999996</v>
      </c>
      <c r="I99" s="16">
        <f t="shared" si="22"/>
        <v>66264.030108000006</v>
      </c>
      <c r="J99" s="16">
        <f t="shared" si="23"/>
        <v>4375546.4360914566</v>
      </c>
      <c r="K99" s="16">
        <f t="shared" si="24"/>
        <v>1528378.3701267457</v>
      </c>
      <c r="L99" s="16">
        <v>0</v>
      </c>
      <c r="M99" s="16">
        <f t="shared" si="25"/>
        <v>5903924.8062182022</v>
      </c>
      <c r="N99" s="16">
        <v>0</v>
      </c>
      <c r="O99" s="16">
        <f t="shared" si="26"/>
        <v>5903924.8062182022</v>
      </c>
    </row>
    <row r="100" spans="1:15" ht="13.5" customHeight="1" x14ac:dyDescent="0.45">
      <c r="A100" s="13">
        <v>29004</v>
      </c>
      <c r="B100" s="13" t="s">
        <v>90</v>
      </c>
      <c r="C100" s="14">
        <v>424.03</v>
      </c>
      <c r="D100" s="15">
        <v>1.25</v>
      </c>
      <c r="E100" s="15">
        <f t="shared" si="18"/>
        <v>13.680225</v>
      </c>
      <c r="F100" s="15">
        <f t="shared" si="19"/>
        <v>30.995835229318228</v>
      </c>
      <c r="G100" s="15">
        <f t="shared" si="20"/>
        <v>9.1372766164299193E-2</v>
      </c>
      <c r="H100" s="15">
        <f t="shared" si="21"/>
        <v>31.087207995482526</v>
      </c>
      <c r="I100" s="16">
        <f t="shared" si="22"/>
        <v>66264.030108000006</v>
      </c>
      <c r="J100" s="16">
        <f t="shared" si="23"/>
        <v>2059963.6865863127</v>
      </c>
      <c r="K100" s="16">
        <f t="shared" si="24"/>
        <v>719545.31572459906</v>
      </c>
      <c r="L100" s="16">
        <v>0</v>
      </c>
      <c r="M100" s="16">
        <f t="shared" si="25"/>
        <v>2779509.0023109117</v>
      </c>
      <c r="N100" s="16">
        <v>0</v>
      </c>
      <c r="O100" s="16">
        <f t="shared" si="26"/>
        <v>2779509.0023109117</v>
      </c>
    </row>
    <row r="101" spans="1:15" ht="14.25" customHeight="1" x14ac:dyDescent="0.45">
      <c r="A101" s="13">
        <v>17002</v>
      </c>
      <c r="B101" s="13" t="s">
        <v>65</v>
      </c>
      <c r="C101" s="14">
        <v>2801.72</v>
      </c>
      <c r="D101" s="15">
        <v>20.25</v>
      </c>
      <c r="E101" s="15">
        <f t="shared" si="18"/>
        <v>15</v>
      </c>
      <c r="F101" s="15">
        <f t="shared" si="19"/>
        <v>186.78133333333332</v>
      </c>
      <c r="G101" s="15">
        <f t="shared" si="20"/>
        <v>1.35</v>
      </c>
      <c r="H101" s="15">
        <f t="shared" si="21"/>
        <v>188.13133333333332</v>
      </c>
      <c r="I101" s="16">
        <f t="shared" si="22"/>
        <v>66264.030108000006</v>
      </c>
      <c r="J101" s="16">
        <f t="shared" si="23"/>
        <v>12466340.336258184</v>
      </c>
      <c r="K101" s="16">
        <f t="shared" si="24"/>
        <v>4354492.6794549841</v>
      </c>
      <c r="L101" s="16">
        <v>0</v>
      </c>
      <c r="M101" s="16">
        <f t="shared" si="25"/>
        <v>16820833.01571317</v>
      </c>
      <c r="N101" s="16">
        <v>0</v>
      </c>
      <c r="O101" s="16">
        <f t="shared" si="26"/>
        <v>16820833.01571317</v>
      </c>
    </row>
    <row r="102" spans="1:15" ht="13.5" customHeight="1" x14ac:dyDescent="0.45">
      <c r="A102" s="13">
        <v>62006</v>
      </c>
      <c r="B102" s="13" t="s">
        <v>169</v>
      </c>
      <c r="C102" s="14">
        <v>621.14</v>
      </c>
      <c r="D102" s="15">
        <v>0</v>
      </c>
      <c r="E102" s="15">
        <f t="shared" ref="E102:E111" si="27">IF(C102&lt;200,12,IF(C102&gt;600,15,(C102*0.0075)+10.5))</f>
        <v>15</v>
      </c>
      <c r="F102" s="15">
        <f t="shared" ref="F102:F133" si="28">C102/E102</f>
        <v>41.409333333333329</v>
      </c>
      <c r="G102" s="15">
        <f t="shared" ref="G102:G133" si="29">D102/E102</f>
        <v>0</v>
      </c>
      <c r="H102" s="15">
        <f t="shared" ref="H102:H133" si="30">F102+G102</f>
        <v>41.409333333333329</v>
      </c>
      <c r="I102" s="16">
        <f t="shared" ref="I102:I133" si="31">$I$4*1.29</f>
        <v>66264.030108000006</v>
      </c>
      <c r="J102" s="16">
        <f t="shared" ref="J102:J133" si="32">H102*I102</f>
        <v>2743949.3107522079</v>
      </c>
      <c r="K102" s="16">
        <f t="shared" ref="K102:K133" si="33">J102*0.3493</f>
        <v>958461.49424574617</v>
      </c>
      <c r="L102" s="16">
        <v>0</v>
      </c>
      <c r="M102" s="16">
        <f t="shared" ref="M102:M133" si="34">J102+K102+L102</f>
        <v>3702410.8049979541</v>
      </c>
      <c r="N102" s="16">
        <v>0</v>
      </c>
      <c r="O102" s="16">
        <f t="shared" ref="O102:O133" si="35">IF(N102=0,M102,N102)</f>
        <v>3702410.8049979541</v>
      </c>
    </row>
    <row r="103" spans="1:15" ht="13.5" customHeight="1" x14ac:dyDescent="0.45">
      <c r="A103" s="13">
        <v>43002</v>
      </c>
      <c r="B103" s="13" t="s">
        <v>118</v>
      </c>
      <c r="C103" s="14">
        <v>237</v>
      </c>
      <c r="D103" s="15">
        <v>2.75</v>
      </c>
      <c r="E103" s="15">
        <f t="shared" si="27"/>
        <v>12.2775</v>
      </c>
      <c r="F103" s="15">
        <f t="shared" si="28"/>
        <v>19.303604153940135</v>
      </c>
      <c r="G103" s="15">
        <f t="shared" si="29"/>
        <v>0.22398696803095092</v>
      </c>
      <c r="H103" s="15">
        <f t="shared" si="30"/>
        <v>19.527591121971085</v>
      </c>
      <c r="I103" s="16">
        <f t="shared" si="31"/>
        <v>66264.030108000006</v>
      </c>
      <c r="J103" s="16">
        <f t="shared" si="32"/>
        <v>1293976.8860430056</v>
      </c>
      <c r="K103" s="16">
        <f t="shared" si="33"/>
        <v>451986.12629482185</v>
      </c>
      <c r="L103" s="16">
        <v>0</v>
      </c>
      <c r="M103" s="16">
        <f t="shared" si="34"/>
        <v>1745963.0123378276</v>
      </c>
      <c r="N103" s="16">
        <v>0</v>
      </c>
      <c r="O103" s="16">
        <f t="shared" si="35"/>
        <v>1745963.0123378276</v>
      </c>
    </row>
    <row r="104" spans="1:15" ht="13.5" customHeight="1" x14ac:dyDescent="0.45">
      <c r="A104" s="13">
        <v>17003</v>
      </c>
      <c r="B104" s="13" t="s">
        <v>66</v>
      </c>
      <c r="C104" s="14">
        <v>220.2</v>
      </c>
      <c r="D104" s="15">
        <v>0</v>
      </c>
      <c r="E104" s="15">
        <f t="shared" si="27"/>
        <v>12.1515</v>
      </c>
      <c r="F104" s="15">
        <f t="shared" si="28"/>
        <v>18.121219602518206</v>
      </c>
      <c r="G104" s="15">
        <f t="shared" si="29"/>
        <v>0</v>
      </c>
      <c r="H104" s="15">
        <f t="shared" si="30"/>
        <v>18.121219602518206</v>
      </c>
      <c r="I104" s="16">
        <f t="shared" si="31"/>
        <v>66264.030108000006</v>
      </c>
      <c r="J104" s="16">
        <f t="shared" si="32"/>
        <v>1200785.0413349464</v>
      </c>
      <c r="K104" s="16">
        <f t="shared" si="33"/>
        <v>419434.21493829676</v>
      </c>
      <c r="L104" s="16">
        <v>0</v>
      </c>
      <c r="M104" s="16">
        <f t="shared" si="34"/>
        <v>1620219.2562732431</v>
      </c>
      <c r="N104" s="16">
        <v>0</v>
      </c>
      <c r="O104" s="16">
        <f t="shared" si="35"/>
        <v>1620219.2562732431</v>
      </c>
    </row>
    <row r="105" spans="1:15" ht="13.5" customHeight="1" x14ac:dyDescent="0.45">
      <c r="A105" s="13">
        <v>51003</v>
      </c>
      <c r="B105" s="13" t="s">
        <v>139</v>
      </c>
      <c r="C105" s="14">
        <v>268</v>
      </c>
      <c r="D105" s="15">
        <v>0.25</v>
      </c>
      <c r="E105" s="15">
        <f t="shared" si="27"/>
        <v>12.51</v>
      </c>
      <c r="F105" s="15">
        <f t="shared" si="28"/>
        <v>21.422861710631494</v>
      </c>
      <c r="G105" s="15">
        <f t="shared" si="29"/>
        <v>1.9984012789768187E-2</v>
      </c>
      <c r="H105" s="15">
        <f t="shared" si="30"/>
        <v>21.442845723421261</v>
      </c>
      <c r="I105" s="16">
        <f t="shared" si="31"/>
        <v>66264.030108000006</v>
      </c>
      <c r="J105" s="16">
        <f t="shared" si="32"/>
        <v>1420889.3746179857</v>
      </c>
      <c r="K105" s="16">
        <f t="shared" si="33"/>
        <v>496316.65855406242</v>
      </c>
      <c r="L105" s="16">
        <v>0</v>
      </c>
      <c r="M105" s="16">
        <f t="shared" si="34"/>
        <v>1917206.0331720482</v>
      </c>
      <c r="N105" s="16">
        <v>0</v>
      </c>
      <c r="O105" s="16">
        <f t="shared" si="35"/>
        <v>1917206.0331720482</v>
      </c>
    </row>
    <row r="106" spans="1:15" ht="13.5" customHeight="1" x14ac:dyDescent="0.45">
      <c r="A106" s="13">
        <v>9002</v>
      </c>
      <c r="B106" s="13" t="s">
        <v>46</v>
      </c>
      <c r="C106" s="14">
        <v>255.49</v>
      </c>
      <c r="D106" s="15">
        <v>0</v>
      </c>
      <c r="E106" s="15">
        <f t="shared" si="27"/>
        <v>12.416174999999999</v>
      </c>
      <c r="F106" s="15">
        <f t="shared" si="28"/>
        <v>20.577190640434758</v>
      </c>
      <c r="G106" s="15">
        <f t="shared" si="29"/>
        <v>0</v>
      </c>
      <c r="H106" s="15">
        <f t="shared" si="30"/>
        <v>20.577190640434758</v>
      </c>
      <c r="I106" s="16">
        <f t="shared" si="31"/>
        <v>66264.030108000006</v>
      </c>
      <c r="J106" s="16">
        <f t="shared" si="32"/>
        <v>1363527.5801358246</v>
      </c>
      <c r="K106" s="16">
        <f t="shared" si="33"/>
        <v>476280.18374144356</v>
      </c>
      <c r="L106" s="16">
        <v>0</v>
      </c>
      <c r="M106" s="16">
        <f t="shared" si="34"/>
        <v>1839807.7638772682</v>
      </c>
      <c r="N106" s="16">
        <v>0</v>
      </c>
      <c r="O106" s="16">
        <f t="shared" si="35"/>
        <v>1839807.7638772682</v>
      </c>
    </row>
    <row r="107" spans="1:15" ht="13.5" customHeight="1" x14ac:dyDescent="0.45">
      <c r="A107" s="13">
        <v>56007</v>
      </c>
      <c r="B107" s="13" t="s">
        <v>155</v>
      </c>
      <c r="C107" s="14">
        <v>309</v>
      </c>
      <c r="D107" s="15">
        <v>0</v>
      </c>
      <c r="E107" s="15">
        <f t="shared" si="27"/>
        <v>12.817499999999999</v>
      </c>
      <c r="F107" s="15">
        <f t="shared" si="28"/>
        <v>24.107665301345818</v>
      </c>
      <c r="G107" s="15">
        <f t="shared" si="29"/>
        <v>0</v>
      </c>
      <c r="H107" s="15">
        <f t="shared" si="30"/>
        <v>24.107665301345818</v>
      </c>
      <c r="I107" s="16">
        <f t="shared" si="31"/>
        <v>66264.030108000006</v>
      </c>
      <c r="J107" s="16">
        <f t="shared" si="32"/>
        <v>1597471.0593619663</v>
      </c>
      <c r="K107" s="16">
        <f t="shared" si="33"/>
        <v>557996.64103513479</v>
      </c>
      <c r="L107" s="16">
        <v>0</v>
      </c>
      <c r="M107" s="16">
        <f t="shared" si="34"/>
        <v>2155467.7003971012</v>
      </c>
      <c r="N107" s="16">
        <v>0</v>
      </c>
      <c r="O107" s="16">
        <f t="shared" si="35"/>
        <v>2155467.7003971012</v>
      </c>
    </row>
    <row r="108" spans="1:15" ht="13.5" customHeight="1" x14ac:dyDescent="0.45">
      <c r="A108" s="13">
        <v>23003</v>
      </c>
      <c r="B108" s="13" t="s">
        <v>79</v>
      </c>
      <c r="C108" s="14">
        <v>128</v>
      </c>
      <c r="D108" s="15">
        <v>0</v>
      </c>
      <c r="E108" s="15">
        <f t="shared" si="27"/>
        <v>12</v>
      </c>
      <c r="F108" s="15">
        <f t="shared" si="28"/>
        <v>10.666666666666666</v>
      </c>
      <c r="G108" s="15">
        <f t="shared" si="29"/>
        <v>0</v>
      </c>
      <c r="H108" s="15">
        <f t="shared" si="30"/>
        <v>10.666666666666666</v>
      </c>
      <c r="I108" s="16">
        <f t="shared" si="31"/>
        <v>66264.030108000006</v>
      </c>
      <c r="J108" s="16">
        <f t="shared" si="32"/>
        <v>706816.32115199999</v>
      </c>
      <c r="K108" s="16">
        <f t="shared" si="33"/>
        <v>246890.9409783936</v>
      </c>
      <c r="L108" s="16">
        <v>0</v>
      </c>
      <c r="M108" s="16">
        <f t="shared" si="34"/>
        <v>953707.26213039365</v>
      </c>
      <c r="N108" s="16">
        <v>0</v>
      </c>
      <c r="O108" s="16">
        <f t="shared" si="35"/>
        <v>953707.26213039365</v>
      </c>
    </row>
    <row r="109" spans="1:15" ht="13.5" customHeight="1" x14ac:dyDescent="0.45">
      <c r="A109" s="13">
        <v>65001</v>
      </c>
      <c r="B109" s="13" t="s">
        <v>173</v>
      </c>
      <c r="C109" s="14">
        <v>1760.86</v>
      </c>
      <c r="D109" s="15">
        <v>1.25</v>
      </c>
      <c r="E109" s="15">
        <f t="shared" si="27"/>
        <v>15</v>
      </c>
      <c r="F109" s="15">
        <f t="shared" si="28"/>
        <v>117.39066666666666</v>
      </c>
      <c r="G109" s="15">
        <f t="shared" si="29"/>
        <v>8.3333333333333329E-2</v>
      </c>
      <c r="H109" s="15">
        <f t="shared" si="30"/>
        <v>117.47399999999999</v>
      </c>
      <c r="I109" s="16">
        <f t="shared" si="31"/>
        <v>66264.030108000006</v>
      </c>
      <c r="J109" s="16">
        <f t="shared" si="32"/>
        <v>7784300.6729071923</v>
      </c>
      <c r="K109" s="16">
        <f t="shared" si="33"/>
        <v>2719056.2250464824</v>
      </c>
      <c r="L109" s="16">
        <v>0</v>
      </c>
      <c r="M109" s="16">
        <f t="shared" si="34"/>
        <v>10503356.897953674</v>
      </c>
      <c r="N109" s="16">
        <v>0</v>
      </c>
      <c r="O109" s="16">
        <f t="shared" si="35"/>
        <v>10503356.897953674</v>
      </c>
    </row>
    <row r="110" spans="1:15" ht="13.5" customHeight="1" x14ac:dyDescent="0.45">
      <c r="A110" s="13">
        <v>39005</v>
      </c>
      <c r="B110" s="13" t="s">
        <v>109</v>
      </c>
      <c r="C110" s="14">
        <v>154</v>
      </c>
      <c r="D110" s="15">
        <v>3.75</v>
      </c>
      <c r="E110" s="15">
        <f t="shared" si="27"/>
        <v>12</v>
      </c>
      <c r="F110" s="15">
        <f t="shared" si="28"/>
        <v>12.833333333333334</v>
      </c>
      <c r="G110" s="15">
        <f t="shared" si="29"/>
        <v>0.3125</v>
      </c>
      <c r="H110" s="15">
        <f t="shared" si="30"/>
        <v>13.145833333333334</v>
      </c>
      <c r="I110" s="16">
        <f t="shared" si="31"/>
        <v>66264.030108000006</v>
      </c>
      <c r="J110" s="16">
        <f t="shared" si="32"/>
        <v>871095.89579475007</v>
      </c>
      <c r="K110" s="16">
        <f t="shared" si="33"/>
        <v>304273.79640110623</v>
      </c>
      <c r="L110" s="16">
        <v>0</v>
      </c>
      <c r="M110" s="16">
        <f t="shared" si="34"/>
        <v>1175369.6921958562</v>
      </c>
      <c r="N110" s="16">
        <v>0</v>
      </c>
      <c r="O110" s="16">
        <f t="shared" si="35"/>
        <v>1175369.6921958562</v>
      </c>
    </row>
    <row r="111" spans="1:15" ht="13.5" customHeight="1" x14ac:dyDescent="0.45">
      <c r="A111" s="13">
        <v>60004</v>
      </c>
      <c r="B111" s="13" t="s">
        <v>162</v>
      </c>
      <c r="C111" s="14">
        <v>477</v>
      </c>
      <c r="D111" s="15">
        <v>4</v>
      </c>
      <c r="E111" s="15">
        <f t="shared" si="27"/>
        <v>14.077500000000001</v>
      </c>
      <c r="F111" s="15">
        <f t="shared" si="28"/>
        <v>33.883857218966433</v>
      </c>
      <c r="G111" s="15">
        <f t="shared" si="29"/>
        <v>0.28414136032676257</v>
      </c>
      <c r="H111" s="15">
        <f t="shared" si="30"/>
        <v>34.167998579293197</v>
      </c>
      <c r="I111" s="16">
        <f t="shared" si="31"/>
        <v>66264.030108000006</v>
      </c>
      <c r="J111" s="16">
        <f t="shared" si="32"/>
        <v>2264109.2865883857</v>
      </c>
      <c r="K111" s="16">
        <f t="shared" si="33"/>
        <v>790853.37380532315</v>
      </c>
      <c r="L111" s="16">
        <v>0</v>
      </c>
      <c r="M111" s="16">
        <f t="shared" si="34"/>
        <v>3054962.6603937089</v>
      </c>
      <c r="N111" s="16">
        <v>0</v>
      </c>
      <c r="O111" s="16">
        <f t="shared" si="35"/>
        <v>3054962.6603937089</v>
      </c>
    </row>
    <row r="112" spans="1:15" ht="13.5" customHeight="1" x14ac:dyDescent="0.45">
      <c r="A112" s="13">
        <v>33003</v>
      </c>
      <c r="B112" s="13" t="s">
        <v>97</v>
      </c>
      <c r="C112" s="14">
        <v>529</v>
      </c>
      <c r="D112" s="15">
        <v>2.75</v>
      </c>
      <c r="E112" s="30">
        <f>(((C112-19.2))*0.0075)+10.5</f>
        <v>14.323499999999999</v>
      </c>
      <c r="F112" s="15">
        <f t="shared" si="28"/>
        <v>36.932314029392259</v>
      </c>
      <c r="G112" s="15">
        <f t="shared" si="29"/>
        <v>0.19199218068209586</v>
      </c>
      <c r="H112" s="15">
        <f t="shared" si="30"/>
        <v>37.124306210074351</v>
      </c>
      <c r="I112" s="16">
        <f t="shared" si="31"/>
        <v>66264.030108000006</v>
      </c>
      <c r="J112" s="16">
        <f t="shared" si="32"/>
        <v>2460006.1444429783</v>
      </c>
      <c r="K112" s="16">
        <f t="shared" si="33"/>
        <v>859280.14625393227</v>
      </c>
      <c r="L112" s="16">
        <v>0</v>
      </c>
      <c r="M112" s="16">
        <f t="shared" si="34"/>
        <v>3319286.2906969106</v>
      </c>
      <c r="N112" s="16">
        <v>0</v>
      </c>
      <c r="O112" s="16">
        <f t="shared" si="35"/>
        <v>3319286.2906969106</v>
      </c>
    </row>
    <row r="113" spans="1:15" ht="13.5" customHeight="1" x14ac:dyDescent="0.45">
      <c r="A113" s="13">
        <v>32002</v>
      </c>
      <c r="B113" s="13" t="s">
        <v>94</v>
      </c>
      <c r="C113" s="14">
        <v>2778.97</v>
      </c>
      <c r="D113" s="15">
        <v>1.25</v>
      </c>
      <c r="E113" s="15">
        <f>IF(C113&lt;200,12,IF(C113&gt;600,15,(C113*0.0075)+10.5))</f>
        <v>15</v>
      </c>
      <c r="F113" s="15">
        <f t="shared" si="28"/>
        <v>185.26466666666664</v>
      </c>
      <c r="G113" s="15">
        <f t="shared" si="29"/>
        <v>8.3333333333333329E-2</v>
      </c>
      <c r="H113" s="15">
        <f t="shared" si="30"/>
        <v>185.34799999999998</v>
      </c>
      <c r="I113" s="16">
        <f t="shared" si="31"/>
        <v>66264.030108000006</v>
      </c>
      <c r="J113" s="16">
        <f t="shared" si="32"/>
        <v>12281905.452457584</v>
      </c>
      <c r="K113" s="16">
        <f t="shared" si="33"/>
        <v>4290069.5745434342</v>
      </c>
      <c r="L113" s="16">
        <v>7725</v>
      </c>
      <c r="M113" s="16">
        <f t="shared" si="34"/>
        <v>16579700.02700102</v>
      </c>
      <c r="N113" s="16">
        <v>0</v>
      </c>
      <c r="O113" s="16">
        <f t="shared" si="35"/>
        <v>16579700.02700102</v>
      </c>
    </row>
    <row r="114" spans="1:15" ht="13.5" customHeight="1" x14ac:dyDescent="0.45">
      <c r="A114" s="13">
        <v>1001</v>
      </c>
      <c r="B114" s="13" t="s">
        <v>26</v>
      </c>
      <c r="C114" s="14">
        <v>279</v>
      </c>
      <c r="D114" s="15">
        <v>7</v>
      </c>
      <c r="E114" s="30">
        <f>(((C114-16))*0.0075)+10.5</f>
        <v>12.4725</v>
      </c>
      <c r="F114" s="15">
        <f t="shared" si="28"/>
        <v>22.369212266987372</v>
      </c>
      <c r="G114" s="15">
        <f t="shared" si="29"/>
        <v>0.56123471637602729</v>
      </c>
      <c r="H114" s="15">
        <f t="shared" si="30"/>
        <v>22.930446983363399</v>
      </c>
      <c r="I114" s="16">
        <f t="shared" si="31"/>
        <v>66264.030108000006</v>
      </c>
      <c r="J114" s="16">
        <f t="shared" si="32"/>
        <v>1519463.8292954902</v>
      </c>
      <c r="K114" s="16">
        <f t="shared" si="33"/>
        <v>530748.71557291469</v>
      </c>
      <c r="L114" s="16">
        <v>0</v>
      </c>
      <c r="M114" s="16">
        <f t="shared" si="34"/>
        <v>2050212.544868405</v>
      </c>
      <c r="N114" s="16">
        <v>0</v>
      </c>
      <c r="O114" s="16">
        <f t="shared" si="35"/>
        <v>2050212.544868405</v>
      </c>
    </row>
    <row r="115" spans="1:15" ht="13.5" customHeight="1" x14ac:dyDescent="0.45">
      <c r="A115" s="13">
        <v>11005</v>
      </c>
      <c r="B115" s="13" t="s">
        <v>50</v>
      </c>
      <c r="C115" s="14">
        <v>504.2</v>
      </c>
      <c r="D115" s="15">
        <v>4.5</v>
      </c>
      <c r="E115" s="15">
        <f t="shared" ref="E115:E154" si="36">IF(C115&lt;200,12,IF(C115&gt;600,15,(C115*0.0075)+10.5))</f>
        <v>14.281499999999999</v>
      </c>
      <c r="F115" s="15">
        <f t="shared" si="28"/>
        <v>35.304414802366701</v>
      </c>
      <c r="G115" s="15">
        <f t="shared" si="29"/>
        <v>0.31509295242096419</v>
      </c>
      <c r="H115" s="15">
        <f t="shared" si="30"/>
        <v>35.619507754787662</v>
      </c>
      <c r="I115" s="16">
        <f t="shared" si="31"/>
        <v>66264.030108000006</v>
      </c>
      <c r="J115" s="16">
        <f t="shared" si="32"/>
        <v>2360292.1342953895</v>
      </c>
      <c r="K115" s="16">
        <f t="shared" si="33"/>
        <v>824450.04250937956</v>
      </c>
      <c r="L115" s="16">
        <v>0</v>
      </c>
      <c r="M115" s="16">
        <f t="shared" si="34"/>
        <v>3184742.1768047689</v>
      </c>
      <c r="N115" s="16">
        <v>0</v>
      </c>
      <c r="O115" s="16">
        <f t="shared" si="35"/>
        <v>3184742.1768047689</v>
      </c>
    </row>
    <row r="116" spans="1:15" ht="13.5" customHeight="1" x14ac:dyDescent="0.45">
      <c r="A116" s="13">
        <v>51004</v>
      </c>
      <c r="B116" s="13" t="s">
        <v>140</v>
      </c>
      <c r="C116" s="14">
        <v>12672.53</v>
      </c>
      <c r="D116" s="15">
        <v>18.75</v>
      </c>
      <c r="E116" s="15">
        <f t="shared" si="36"/>
        <v>15</v>
      </c>
      <c r="F116" s="15">
        <f t="shared" si="28"/>
        <v>844.83533333333332</v>
      </c>
      <c r="G116" s="15">
        <f t="shared" si="29"/>
        <v>1.25</v>
      </c>
      <c r="H116" s="15">
        <f t="shared" si="30"/>
        <v>846.08533333333332</v>
      </c>
      <c r="I116" s="16">
        <f t="shared" si="31"/>
        <v>66264.030108000006</v>
      </c>
      <c r="J116" s="16">
        <f t="shared" si="32"/>
        <v>56065024.001937218</v>
      </c>
      <c r="K116" s="16">
        <f t="shared" si="33"/>
        <v>19583512.88387667</v>
      </c>
      <c r="L116" s="16">
        <v>34953</v>
      </c>
      <c r="M116" s="16">
        <f t="shared" si="34"/>
        <v>75683489.885813892</v>
      </c>
      <c r="N116" s="16">
        <v>0</v>
      </c>
      <c r="O116" s="16">
        <f t="shared" si="35"/>
        <v>75683489.885813892</v>
      </c>
    </row>
    <row r="117" spans="1:15" ht="13.5" customHeight="1" x14ac:dyDescent="0.45">
      <c r="A117" s="13">
        <v>56004</v>
      </c>
      <c r="B117" s="13" t="s">
        <v>153</v>
      </c>
      <c r="C117" s="14">
        <v>560.15</v>
      </c>
      <c r="D117" s="15">
        <v>0.25</v>
      </c>
      <c r="E117" s="15">
        <f t="shared" si="36"/>
        <v>14.701124999999999</v>
      </c>
      <c r="F117" s="15">
        <f t="shared" si="28"/>
        <v>38.102526167215096</v>
      </c>
      <c r="G117" s="15">
        <f t="shared" si="29"/>
        <v>1.7005501279663972E-2</v>
      </c>
      <c r="H117" s="15">
        <f t="shared" si="30"/>
        <v>38.119531668494758</v>
      </c>
      <c r="I117" s="16">
        <f t="shared" si="31"/>
        <v>66264.030108000006</v>
      </c>
      <c r="J117" s="16">
        <f t="shared" si="32"/>
        <v>2525953.7941839965</v>
      </c>
      <c r="K117" s="16">
        <f t="shared" si="33"/>
        <v>882315.66030847002</v>
      </c>
      <c r="L117" s="16">
        <v>0</v>
      </c>
      <c r="M117" s="16">
        <f t="shared" si="34"/>
        <v>3408269.4544924665</v>
      </c>
      <c r="N117" s="16">
        <v>0</v>
      </c>
      <c r="O117" s="16">
        <f t="shared" si="35"/>
        <v>3408269.4544924665</v>
      </c>
    </row>
    <row r="118" spans="1:15" ht="13.5" customHeight="1" x14ac:dyDescent="0.45">
      <c r="A118" s="13">
        <v>54004</v>
      </c>
      <c r="B118" s="13" t="s">
        <v>147</v>
      </c>
      <c r="C118" s="14">
        <v>241</v>
      </c>
      <c r="D118" s="15">
        <v>2.75</v>
      </c>
      <c r="E118" s="15">
        <f t="shared" si="36"/>
        <v>12.307499999999999</v>
      </c>
      <c r="F118" s="15">
        <f t="shared" si="28"/>
        <v>19.581555961811905</v>
      </c>
      <c r="G118" s="15">
        <f t="shared" si="29"/>
        <v>0.22344099126548853</v>
      </c>
      <c r="H118" s="15">
        <f t="shared" si="30"/>
        <v>19.804996953077392</v>
      </c>
      <c r="I118" s="16">
        <f t="shared" si="31"/>
        <v>66264.030108000006</v>
      </c>
      <c r="J118" s="16">
        <f t="shared" si="32"/>
        <v>1312358.9143875686</v>
      </c>
      <c r="K118" s="16">
        <f t="shared" si="33"/>
        <v>458406.9687955777</v>
      </c>
      <c r="L118" s="16">
        <v>0</v>
      </c>
      <c r="M118" s="16">
        <f t="shared" si="34"/>
        <v>1770765.8831831464</v>
      </c>
      <c r="N118" s="16">
        <v>0</v>
      </c>
      <c r="O118" s="16">
        <f t="shared" si="35"/>
        <v>1770765.8831831464</v>
      </c>
    </row>
    <row r="119" spans="1:15" ht="13.5" customHeight="1" x14ac:dyDescent="0.45">
      <c r="A119" s="13">
        <v>39004</v>
      </c>
      <c r="B119" s="13" t="s">
        <v>108</v>
      </c>
      <c r="C119" s="14">
        <v>176</v>
      </c>
      <c r="D119" s="15">
        <v>4</v>
      </c>
      <c r="E119" s="15">
        <f t="shared" si="36"/>
        <v>12</v>
      </c>
      <c r="F119" s="15">
        <f t="shared" si="28"/>
        <v>14.666666666666666</v>
      </c>
      <c r="G119" s="15">
        <f t="shared" si="29"/>
        <v>0.33333333333333331</v>
      </c>
      <c r="H119" s="15">
        <f t="shared" si="30"/>
        <v>15</v>
      </c>
      <c r="I119" s="16">
        <f t="shared" si="31"/>
        <v>66264.030108000006</v>
      </c>
      <c r="J119" s="16">
        <f t="shared" si="32"/>
        <v>993960.45162000007</v>
      </c>
      <c r="K119" s="16">
        <f t="shared" si="33"/>
        <v>347190.38575086603</v>
      </c>
      <c r="L119" s="16">
        <v>0</v>
      </c>
      <c r="M119" s="16">
        <f t="shared" si="34"/>
        <v>1341150.837370866</v>
      </c>
      <c r="N119" s="16">
        <v>0</v>
      </c>
      <c r="O119" s="16">
        <f t="shared" si="35"/>
        <v>1341150.837370866</v>
      </c>
    </row>
    <row r="120" spans="1:15" ht="13.5" customHeight="1" x14ac:dyDescent="0.45">
      <c r="A120" s="13">
        <v>55005</v>
      </c>
      <c r="B120" s="13" t="s">
        <v>151</v>
      </c>
      <c r="C120" s="14">
        <v>184</v>
      </c>
      <c r="D120" s="15">
        <v>4.5</v>
      </c>
      <c r="E120" s="15">
        <f t="shared" si="36"/>
        <v>12</v>
      </c>
      <c r="F120" s="15">
        <f t="shared" si="28"/>
        <v>15.333333333333334</v>
      </c>
      <c r="G120" s="15">
        <f t="shared" si="29"/>
        <v>0.375</v>
      </c>
      <c r="H120" s="15">
        <f t="shared" si="30"/>
        <v>15.708333333333334</v>
      </c>
      <c r="I120" s="16">
        <f t="shared" si="31"/>
        <v>66264.030108000006</v>
      </c>
      <c r="J120" s="16">
        <f t="shared" si="32"/>
        <v>1040897.4729465002</v>
      </c>
      <c r="K120" s="16">
        <f t="shared" si="33"/>
        <v>363585.4873002125</v>
      </c>
      <c r="L120" s="16">
        <v>0</v>
      </c>
      <c r="M120" s="16">
        <f t="shared" si="34"/>
        <v>1404482.9602467127</v>
      </c>
      <c r="N120" s="16">
        <v>0</v>
      </c>
      <c r="O120" s="16">
        <f t="shared" si="35"/>
        <v>1404482.9602467127</v>
      </c>
    </row>
    <row r="121" spans="1:15" ht="13.5" customHeight="1" x14ac:dyDescent="0.45">
      <c r="A121" s="13">
        <v>4003</v>
      </c>
      <c r="B121" s="13" t="s">
        <v>34</v>
      </c>
      <c r="C121" s="14">
        <v>253</v>
      </c>
      <c r="D121" s="15">
        <v>0</v>
      </c>
      <c r="E121" s="15">
        <f t="shared" si="36"/>
        <v>12.397500000000001</v>
      </c>
      <c r="F121" s="15">
        <f t="shared" si="28"/>
        <v>20.407340189554343</v>
      </c>
      <c r="G121" s="15">
        <f t="shared" si="29"/>
        <v>0</v>
      </c>
      <c r="H121" s="15">
        <f t="shared" si="30"/>
        <v>20.407340189554343</v>
      </c>
      <c r="I121" s="16">
        <f t="shared" si="31"/>
        <v>66264.030108000006</v>
      </c>
      <c r="J121" s="16">
        <f t="shared" si="32"/>
        <v>1352272.6047448276</v>
      </c>
      <c r="K121" s="16">
        <f t="shared" si="33"/>
        <v>472348.82083736826</v>
      </c>
      <c r="L121" s="16">
        <v>0</v>
      </c>
      <c r="M121" s="16">
        <f t="shared" si="34"/>
        <v>1824621.4255821959</v>
      </c>
      <c r="N121" s="16">
        <v>0</v>
      </c>
      <c r="O121" s="16">
        <f t="shared" si="35"/>
        <v>1824621.4255821959</v>
      </c>
    </row>
    <row r="122" spans="1:15" ht="13.5" customHeight="1" x14ac:dyDescent="0.45">
      <c r="A122" s="13">
        <v>62005</v>
      </c>
      <c r="B122" s="13" t="s">
        <v>168</v>
      </c>
      <c r="C122" s="14">
        <v>166</v>
      </c>
      <c r="D122" s="15">
        <v>0</v>
      </c>
      <c r="E122" s="15">
        <f t="shared" si="36"/>
        <v>12</v>
      </c>
      <c r="F122" s="15">
        <f t="shared" si="28"/>
        <v>13.833333333333334</v>
      </c>
      <c r="G122" s="15">
        <f t="shared" si="29"/>
        <v>0</v>
      </c>
      <c r="H122" s="15">
        <f t="shared" si="30"/>
        <v>13.833333333333334</v>
      </c>
      <c r="I122" s="16">
        <f t="shared" si="31"/>
        <v>66264.030108000006</v>
      </c>
      <c r="J122" s="16">
        <f t="shared" si="32"/>
        <v>916652.41649400012</v>
      </c>
      <c r="K122" s="16">
        <f t="shared" si="33"/>
        <v>320186.68908135424</v>
      </c>
      <c r="L122" s="16">
        <v>0</v>
      </c>
      <c r="M122" s="16">
        <f t="shared" si="34"/>
        <v>1236839.1055753543</v>
      </c>
      <c r="N122" s="16">
        <v>0</v>
      </c>
      <c r="O122" s="16">
        <f t="shared" si="35"/>
        <v>1236839.1055753543</v>
      </c>
    </row>
    <row r="123" spans="1:15" ht="13.5" customHeight="1" x14ac:dyDescent="0.45">
      <c r="A123" s="13">
        <v>49005</v>
      </c>
      <c r="B123" s="13" t="s">
        <v>132</v>
      </c>
      <c r="C123" s="14">
        <v>24009.49</v>
      </c>
      <c r="D123" s="15">
        <v>482.5</v>
      </c>
      <c r="E123" s="15">
        <f t="shared" si="36"/>
        <v>15</v>
      </c>
      <c r="F123" s="15">
        <f t="shared" si="28"/>
        <v>1600.6326666666669</v>
      </c>
      <c r="G123" s="15">
        <f t="shared" si="29"/>
        <v>32.166666666666664</v>
      </c>
      <c r="H123" s="15">
        <f t="shared" si="30"/>
        <v>1632.7993333333336</v>
      </c>
      <c r="I123" s="16">
        <f t="shared" si="31"/>
        <v>66264.030108000006</v>
      </c>
      <c r="J123" s="16">
        <f t="shared" si="32"/>
        <v>108195864.18432236</v>
      </c>
      <c r="K123" s="16">
        <f t="shared" si="33"/>
        <v>37792815.359583803</v>
      </c>
      <c r="L123" s="16">
        <v>42869</v>
      </c>
      <c r="M123" s="16">
        <f t="shared" si="34"/>
        <v>146031548.54390615</v>
      </c>
      <c r="N123" s="16">
        <v>0</v>
      </c>
      <c r="O123" s="16">
        <f t="shared" si="35"/>
        <v>146031548.54390615</v>
      </c>
    </row>
    <row r="124" spans="1:15" ht="13.5" customHeight="1" x14ac:dyDescent="0.45">
      <c r="A124" s="13">
        <v>5005</v>
      </c>
      <c r="B124" s="13" t="s">
        <v>37</v>
      </c>
      <c r="C124" s="14">
        <v>670.76</v>
      </c>
      <c r="D124" s="15">
        <v>2.75</v>
      </c>
      <c r="E124" s="15">
        <f t="shared" si="36"/>
        <v>15</v>
      </c>
      <c r="F124" s="15">
        <f t="shared" si="28"/>
        <v>44.717333333333336</v>
      </c>
      <c r="G124" s="15">
        <f t="shared" si="29"/>
        <v>0.18333333333333332</v>
      </c>
      <c r="H124" s="15">
        <f t="shared" si="30"/>
        <v>44.900666666666666</v>
      </c>
      <c r="I124" s="16">
        <f t="shared" si="31"/>
        <v>66264.030108000006</v>
      </c>
      <c r="J124" s="16">
        <f t="shared" si="32"/>
        <v>2975299.1278692721</v>
      </c>
      <c r="K124" s="16">
        <f t="shared" si="33"/>
        <v>1039271.9853647368</v>
      </c>
      <c r="L124" s="16">
        <v>0</v>
      </c>
      <c r="M124" s="16">
        <f t="shared" si="34"/>
        <v>4014571.1132340087</v>
      </c>
      <c r="N124" s="16">
        <v>0</v>
      </c>
      <c r="O124" s="16">
        <f t="shared" si="35"/>
        <v>4014571.1132340087</v>
      </c>
    </row>
    <row r="125" spans="1:15" ht="13.5" customHeight="1" x14ac:dyDescent="0.45">
      <c r="A125" s="13">
        <v>54002</v>
      </c>
      <c r="B125" s="13" t="s">
        <v>146</v>
      </c>
      <c r="C125" s="14">
        <v>918.56</v>
      </c>
      <c r="D125" s="15">
        <v>2.25</v>
      </c>
      <c r="E125" s="15">
        <f t="shared" si="36"/>
        <v>15</v>
      </c>
      <c r="F125" s="15">
        <f t="shared" si="28"/>
        <v>61.237333333333332</v>
      </c>
      <c r="G125" s="15">
        <f t="shared" si="29"/>
        <v>0.15</v>
      </c>
      <c r="H125" s="15">
        <f t="shared" si="30"/>
        <v>61.387333333333331</v>
      </c>
      <c r="I125" s="16">
        <f t="shared" si="31"/>
        <v>66264.030108000006</v>
      </c>
      <c r="J125" s="16">
        <f t="shared" si="32"/>
        <v>4067772.1042498322</v>
      </c>
      <c r="K125" s="16">
        <f t="shared" si="33"/>
        <v>1420872.7960144663</v>
      </c>
      <c r="L125" s="16">
        <v>0</v>
      </c>
      <c r="M125" s="16">
        <f t="shared" si="34"/>
        <v>5488644.9002642985</v>
      </c>
      <c r="N125" s="16">
        <v>0</v>
      </c>
      <c r="O125" s="16">
        <f t="shared" si="35"/>
        <v>5488644.9002642985</v>
      </c>
    </row>
    <row r="126" spans="1:15" ht="13.5" customHeight="1" x14ac:dyDescent="0.45">
      <c r="A126" s="13">
        <v>15003</v>
      </c>
      <c r="B126" s="13" t="s">
        <v>61</v>
      </c>
      <c r="C126" s="14">
        <v>198</v>
      </c>
      <c r="D126" s="15">
        <v>0.25</v>
      </c>
      <c r="E126" s="15">
        <f t="shared" si="36"/>
        <v>12</v>
      </c>
      <c r="F126" s="15">
        <f t="shared" si="28"/>
        <v>16.5</v>
      </c>
      <c r="G126" s="15">
        <f t="shared" si="29"/>
        <v>2.0833333333333332E-2</v>
      </c>
      <c r="H126" s="15">
        <f t="shared" si="30"/>
        <v>16.520833333333332</v>
      </c>
      <c r="I126" s="16">
        <f t="shared" si="31"/>
        <v>66264.030108000006</v>
      </c>
      <c r="J126" s="16">
        <f t="shared" si="32"/>
        <v>1094736.9974092501</v>
      </c>
      <c r="K126" s="16">
        <f t="shared" si="33"/>
        <v>382391.63319505105</v>
      </c>
      <c r="L126" s="16">
        <v>0</v>
      </c>
      <c r="M126" s="16">
        <f t="shared" si="34"/>
        <v>1477128.6306043011</v>
      </c>
      <c r="N126" s="16">
        <v>0</v>
      </c>
      <c r="O126" s="16">
        <f t="shared" si="35"/>
        <v>1477128.6306043011</v>
      </c>
    </row>
    <row r="127" spans="1:15" ht="13.5" customHeight="1" x14ac:dyDescent="0.45">
      <c r="A127" s="13">
        <v>26005</v>
      </c>
      <c r="B127" s="13" t="s">
        <v>85</v>
      </c>
      <c r="C127" s="14">
        <v>57</v>
      </c>
      <c r="D127" s="15">
        <v>0</v>
      </c>
      <c r="E127" s="15">
        <f t="shared" si="36"/>
        <v>12</v>
      </c>
      <c r="F127" s="15">
        <f t="shared" si="28"/>
        <v>4.75</v>
      </c>
      <c r="G127" s="15">
        <f t="shared" si="29"/>
        <v>0</v>
      </c>
      <c r="H127" s="15">
        <f t="shared" si="30"/>
        <v>4.75</v>
      </c>
      <c r="I127" s="16">
        <f t="shared" si="31"/>
        <v>66264.030108000006</v>
      </c>
      <c r="J127" s="16">
        <f t="shared" si="32"/>
        <v>314754.14301300002</v>
      </c>
      <c r="K127" s="16">
        <f t="shared" si="33"/>
        <v>109943.62215444091</v>
      </c>
      <c r="L127" s="16">
        <v>0</v>
      </c>
      <c r="M127" s="16">
        <f t="shared" si="34"/>
        <v>424697.76516744093</v>
      </c>
      <c r="N127" s="16">
        <v>0</v>
      </c>
      <c r="O127" s="16">
        <f t="shared" si="35"/>
        <v>424697.76516744093</v>
      </c>
    </row>
    <row r="128" spans="1:15" ht="13.5" customHeight="1" x14ac:dyDescent="0.45">
      <c r="A128" s="13">
        <v>40002</v>
      </c>
      <c r="B128" s="13" t="s">
        <v>111</v>
      </c>
      <c r="C128" s="14">
        <v>2361.48</v>
      </c>
      <c r="D128" s="15">
        <v>2.75</v>
      </c>
      <c r="E128" s="15">
        <f t="shared" si="36"/>
        <v>15</v>
      </c>
      <c r="F128" s="15">
        <f t="shared" si="28"/>
        <v>157.43199999999999</v>
      </c>
      <c r="G128" s="15">
        <f t="shared" si="29"/>
        <v>0.18333333333333332</v>
      </c>
      <c r="H128" s="15">
        <f t="shared" si="30"/>
        <v>157.61533333333333</v>
      </c>
      <c r="I128" s="16">
        <f t="shared" si="31"/>
        <v>66264.030108000006</v>
      </c>
      <c r="J128" s="16">
        <f t="shared" si="32"/>
        <v>10444227.193482457</v>
      </c>
      <c r="K128" s="16">
        <f t="shared" si="33"/>
        <v>3648168.5586834219</v>
      </c>
      <c r="L128" s="16">
        <v>0</v>
      </c>
      <c r="M128" s="16">
        <f t="shared" si="34"/>
        <v>14092395.752165878</v>
      </c>
      <c r="N128" s="16">
        <v>0</v>
      </c>
      <c r="O128" s="16">
        <f t="shared" si="35"/>
        <v>14092395.752165878</v>
      </c>
    </row>
    <row r="129" spans="1:15" ht="13.5" customHeight="1" x14ac:dyDescent="0.45">
      <c r="A129" s="13">
        <v>57001</v>
      </c>
      <c r="B129" s="13" t="s">
        <v>156</v>
      </c>
      <c r="C129" s="14">
        <v>415</v>
      </c>
      <c r="D129" s="15">
        <v>0</v>
      </c>
      <c r="E129" s="15">
        <f t="shared" si="36"/>
        <v>13.612500000000001</v>
      </c>
      <c r="F129" s="15">
        <f t="shared" si="28"/>
        <v>30.486685032139576</v>
      </c>
      <c r="G129" s="15">
        <f t="shared" si="29"/>
        <v>0</v>
      </c>
      <c r="H129" s="15">
        <f t="shared" si="30"/>
        <v>30.486685032139576</v>
      </c>
      <c r="I129" s="16">
        <f t="shared" si="31"/>
        <v>66264.030108000006</v>
      </c>
      <c r="J129" s="16">
        <f t="shared" si="32"/>
        <v>2020170.6148628099</v>
      </c>
      <c r="K129" s="16">
        <f t="shared" si="33"/>
        <v>705645.59577157954</v>
      </c>
      <c r="L129" s="16">
        <v>0</v>
      </c>
      <c r="M129" s="16">
        <f t="shared" si="34"/>
        <v>2725816.2106343894</v>
      </c>
      <c r="N129" s="16">
        <v>0</v>
      </c>
      <c r="O129" s="16">
        <f t="shared" si="35"/>
        <v>2725816.2106343894</v>
      </c>
    </row>
    <row r="130" spans="1:15" ht="13.5" customHeight="1" x14ac:dyDescent="0.45">
      <c r="A130" s="13">
        <v>54006</v>
      </c>
      <c r="B130" s="13" t="s">
        <v>148</v>
      </c>
      <c r="C130" s="14">
        <v>176</v>
      </c>
      <c r="D130" s="15">
        <v>2</v>
      </c>
      <c r="E130" s="15">
        <f t="shared" si="36"/>
        <v>12</v>
      </c>
      <c r="F130" s="15">
        <f t="shared" si="28"/>
        <v>14.666666666666666</v>
      </c>
      <c r="G130" s="15">
        <f t="shared" si="29"/>
        <v>0.16666666666666666</v>
      </c>
      <c r="H130" s="15">
        <f t="shared" si="30"/>
        <v>14.833333333333332</v>
      </c>
      <c r="I130" s="16">
        <f t="shared" si="31"/>
        <v>66264.030108000006</v>
      </c>
      <c r="J130" s="16">
        <f t="shared" si="32"/>
        <v>982916.44660200004</v>
      </c>
      <c r="K130" s="16">
        <f t="shared" si="33"/>
        <v>343332.71479807864</v>
      </c>
      <c r="L130" s="16">
        <v>0</v>
      </c>
      <c r="M130" s="16">
        <f t="shared" si="34"/>
        <v>1326249.1614000788</v>
      </c>
      <c r="N130" s="16">
        <v>0</v>
      </c>
      <c r="O130" s="16">
        <f t="shared" si="35"/>
        <v>1326249.1614000788</v>
      </c>
    </row>
    <row r="131" spans="1:15" ht="13.5" customHeight="1" x14ac:dyDescent="0.45">
      <c r="A131" s="13">
        <v>41005</v>
      </c>
      <c r="B131" s="13" t="s">
        <v>115</v>
      </c>
      <c r="C131" s="14">
        <v>2061.25</v>
      </c>
      <c r="D131" s="15">
        <v>7.25</v>
      </c>
      <c r="E131" s="15">
        <f t="shared" si="36"/>
        <v>15</v>
      </c>
      <c r="F131" s="15">
        <f t="shared" si="28"/>
        <v>137.41666666666666</v>
      </c>
      <c r="G131" s="15">
        <f t="shared" si="29"/>
        <v>0.48333333333333334</v>
      </c>
      <c r="H131" s="15">
        <f t="shared" si="30"/>
        <v>137.89999999999998</v>
      </c>
      <c r="I131" s="16">
        <f t="shared" si="31"/>
        <v>66264.030108000006</v>
      </c>
      <c r="J131" s="16">
        <f t="shared" si="32"/>
        <v>9137809.7518932</v>
      </c>
      <c r="K131" s="16">
        <f t="shared" si="33"/>
        <v>3191836.9463362945</v>
      </c>
      <c r="L131" s="16">
        <v>0</v>
      </c>
      <c r="M131" s="16">
        <f t="shared" si="34"/>
        <v>12329646.698229495</v>
      </c>
      <c r="N131" s="16">
        <v>0</v>
      </c>
      <c r="O131" s="16">
        <f t="shared" si="35"/>
        <v>12329646.698229495</v>
      </c>
    </row>
    <row r="132" spans="1:15" ht="13.5" customHeight="1" x14ac:dyDescent="0.45">
      <c r="A132" s="13">
        <v>20003</v>
      </c>
      <c r="B132" s="13" t="s">
        <v>71</v>
      </c>
      <c r="C132" s="14">
        <v>334</v>
      </c>
      <c r="D132" s="15">
        <v>0.25</v>
      </c>
      <c r="E132" s="15">
        <f t="shared" si="36"/>
        <v>13.004999999999999</v>
      </c>
      <c r="F132" s="15">
        <f t="shared" si="28"/>
        <v>25.68242983467897</v>
      </c>
      <c r="G132" s="15">
        <f t="shared" si="29"/>
        <v>1.922337562475971E-2</v>
      </c>
      <c r="H132" s="15">
        <f t="shared" si="30"/>
        <v>25.701653210303729</v>
      </c>
      <c r="I132" s="16">
        <f t="shared" si="31"/>
        <v>66264.030108000006</v>
      </c>
      <c r="J132" s="16">
        <f t="shared" si="32"/>
        <v>1703095.1221529413</v>
      </c>
      <c r="K132" s="16">
        <f t="shared" si="33"/>
        <v>594891.1261680224</v>
      </c>
      <c r="L132" s="16">
        <v>0</v>
      </c>
      <c r="M132" s="16">
        <f t="shared" si="34"/>
        <v>2297986.2483209637</v>
      </c>
      <c r="N132" s="16">
        <v>0</v>
      </c>
      <c r="O132" s="16">
        <f t="shared" si="35"/>
        <v>2297986.2483209637</v>
      </c>
    </row>
    <row r="133" spans="1:15" ht="13.5" customHeight="1" x14ac:dyDescent="0.45">
      <c r="A133" s="13">
        <v>66001</v>
      </c>
      <c r="B133" s="13" t="s">
        <v>174</v>
      </c>
      <c r="C133" s="14">
        <v>2181.1</v>
      </c>
      <c r="D133" s="15">
        <v>2.5</v>
      </c>
      <c r="E133" s="15">
        <f t="shared" si="36"/>
        <v>15</v>
      </c>
      <c r="F133" s="15">
        <f t="shared" si="28"/>
        <v>145.40666666666667</v>
      </c>
      <c r="G133" s="15">
        <f t="shared" si="29"/>
        <v>0.16666666666666666</v>
      </c>
      <c r="H133" s="15">
        <f t="shared" si="30"/>
        <v>145.57333333333332</v>
      </c>
      <c r="I133" s="16">
        <f t="shared" si="31"/>
        <v>66264.030108000006</v>
      </c>
      <c r="J133" s="16">
        <f t="shared" si="32"/>
        <v>9646275.7429219205</v>
      </c>
      <c r="K133" s="16">
        <f t="shared" si="33"/>
        <v>3369444.1170026269</v>
      </c>
      <c r="L133" s="16">
        <v>11194</v>
      </c>
      <c r="M133" s="16">
        <f t="shared" si="34"/>
        <v>13026913.859924547</v>
      </c>
      <c r="N133" s="16">
        <v>0</v>
      </c>
      <c r="O133" s="16">
        <f t="shared" si="35"/>
        <v>13026913.859924547</v>
      </c>
    </row>
    <row r="134" spans="1:15" ht="13.5" customHeight="1" x14ac:dyDescent="0.45">
      <c r="A134" s="13">
        <v>33005</v>
      </c>
      <c r="B134" s="13" t="s">
        <v>98</v>
      </c>
      <c r="C134" s="14">
        <v>143</v>
      </c>
      <c r="D134" s="15">
        <v>1.5</v>
      </c>
      <c r="E134" s="15">
        <f t="shared" si="36"/>
        <v>12</v>
      </c>
      <c r="F134" s="15">
        <f t="shared" ref="F134:F154" si="37">C134/E134</f>
        <v>11.916666666666666</v>
      </c>
      <c r="G134" s="15">
        <f t="shared" ref="G134:G154" si="38">D134/E134</f>
        <v>0.125</v>
      </c>
      <c r="H134" s="15">
        <f t="shared" ref="H134:H154" si="39">F134+G134</f>
        <v>12.041666666666666</v>
      </c>
      <c r="I134" s="16">
        <f t="shared" ref="I134:I154" si="40">$I$4*1.29</f>
        <v>66264.030108000006</v>
      </c>
      <c r="J134" s="16">
        <f t="shared" ref="J134:J154" si="41">H134*I134</f>
        <v>797929.36255050008</v>
      </c>
      <c r="K134" s="16">
        <f t="shared" ref="K134:K154" si="42">J134*0.3493</f>
        <v>278716.72633888968</v>
      </c>
      <c r="L134" s="16">
        <v>0</v>
      </c>
      <c r="M134" s="16">
        <f t="shared" ref="M134:M154" si="43">J134+K134+L134</f>
        <v>1076646.0888893898</v>
      </c>
      <c r="N134" s="16">
        <v>0</v>
      </c>
      <c r="O134" s="16">
        <f t="shared" ref="O134:O154" si="44">IF(N134=0,M134,N134)</f>
        <v>1076646.0888893898</v>
      </c>
    </row>
    <row r="135" spans="1:15" ht="13.5" customHeight="1" x14ac:dyDescent="0.45">
      <c r="A135" s="13">
        <v>49006</v>
      </c>
      <c r="B135" s="13" t="s">
        <v>133</v>
      </c>
      <c r="C135" s="14">
        <v>987</v>
      </c>
      <c r="D135" s="15">
        <v>8.25</v>
      </c>
      <c r="E135" s="15">
        <f t="shared" si="36"/>
        <v>15</v>
      </c>
      <c r="F135" s="15">
        <f t="shared" si="37"/>
        <v>65.8</v>
      </c>
      <c r="G135" s="15">
        <f t="shared" si="38"/>
        <v>0.55000000000000004</v>
      </c>
      <c r="H135" s="15">
        <f t="shared" si="39"/>
        <v>66.349999999999994</v>
      </c>
      <c r="I135" s="16">
        <f t="shared" si="40"/>
        <v>66264.030108000006</v>
      </c>
      <c r="J135" s="16">
        <f t="shared" si="41"/>
        <v>4396618.3976657996</v>
      </c>
      <c r="K135" s="16">
        <f t="shared" si="42"/>
        <v>1535738.8063046639</v>
      </c>
      <c r="L135" s="16">
        <v>0</v>
      </c>
      <c r="M135" s="16">
        <f t="shared" si="43"/>
        <v>5932357.2039704639</v>
      </c>
      <c r="N135" s="16">
        <v>0</v>
      </c>
      <c r="O135" s="16">
        <f t="shared" si="44"/>
        <v>5932357.2039704639</v>
      </c>
    </row>
    <row r="136" spans="1:15" ht="13.5" customHeight="1" x14ac:dyDescent="0.45">
      <c r="A136" s="13">
        <v>13001</v>
      </c>
      <c r="B136" s="13" t="s">
        <v>53</v>
      </c>
      <c r="C136" s="14">
        <v>1258.6099999999999</v>
      </c>
      <c r="D136" s="15">
        <v>1.25</v>
      </c>
      <c r="E136" s="15">
        <f t="shared" si="36"/>
        <v>15</v>
      </c>
      <c r="F136" s="15">
        <f t="shared" si="37"/>
        <v>83.907333333333327</v>
      </c>
      <c r="G136" s="15">
        <f t="shared" si="38"/>
        <v>8.3333333333333329E-2</v>
      </c>
      <c r="H136" s="15">
        <f t="shared" si="39"/>
        <v>83.990666666666655</v>
      </c>
      <c r="I136" s="16">
        <f t="shared" si="40"/>
        <v>66264.030108000006</v>
      </c>
      <c r="J136" s="16">
        <f t="shared" si="41"/>
        <v>5565560.0647909921</v>
      </c>
      <c r="K136" s="16">
        <f t="shared" si="42"/>
        <v>1944050.1306314936</v>
      </c>
      <c r="L136" s="16">
        <v>0</v>
      </c>
      <c r="M136" s="16">
        <f t="shared" si="43"/>
        <v>7509610.1954224855</v>
      </c>
      <c r="N136" s="16">
        <v>0</v>
      </c>
      <c r="O136" s="16">
        <f t="shared" si="44"/>
        <v>7509610.1954224855</v>
      </c>
    </row>
    <row r="137" spans="1:15" ht="13.5" customHeight="1" x14ac:dyDescent="0.45">
      <c r="A137" s="13">
        <v>60006</v>
      </c>
      <c r="B137" s="13" t="s">
        <v>163</v>
      </c>
      <c r="C137" s="14">
        <v>349.07</v>
      </c>
      <c r="D137" s="15">
        <v>1.75</v>
      </c>
      <c r="E137" s="15">
        <f t="shared" si="36"/>
        <v>13.118024999999999</v>
      </c>
      <c r="F137" s="15">
        <f t="shared" si="37"/>
        <v>26.609950811955308</v>
      </c>
      <c r="G137" s="15">
        <f t="shared" si="38"/>
        <v>0.13340422815172254</v>
      </c>
      <c r="H137" s="15">
        <f t="shared" si="39"/>
        <v>26.74335504010703</v>
      </c>
      <c r="I137" s="16">
        <f t="shared" si="40"/>
        <v>66264.030108000006</v>
      </c>
      <c r="J137" s="16">
        <f t="shared" si="41"/>
        <v>1772122.4835665859</v>
      </c>
      <c r="K137" s="16">
        <f t="shared" si="42"/>
        <v>619002.38350980845</v>
      </c>
      <c r="L137" s="16">
        <v>0</v>
      </c>
      <c r="M137" s="16">
        <f t="shared" si="43"/>
        <v>2391124.8670763941</v>
      </c>
      <c r="N137" s="16">
        <v>0</v>
      </c>
      <c r="O137" s="16">
        <f t="shared" si="44"/>
        <v>2391124.8670763941</v>
      </c>
    </row>
    <row r="138" spans="1:15" ht="13.5" customHeight="1" x14ac:dyDescent="0.45">
      <c r="A138" s="13">
        <v>11004</v>
      </c>
      <c r="B138" s="13" t="s">
        <v>49</v>
      </c>
      <c r="C138" s="14">
        <v>820</v>
      </c>
      <c r="D138" s="15">
        <v>0</v>
      </c>
      <c r="E138" s="15">
        <f t="shared" si="36"/>
        <v>15</v>
      </c>
      <c r="F138" s="15">
        <f t="shared" si="37"/>
        <v>54.666666666666664</v>
      </c>
      <c r="G138" s="15">
        <f t="shared" si="38"/>
        <v>0</v>
      </c>
      <c r="H138" s="15">
        <f t="shared" si="39"/>
        <v>54.666666666666664</v>
      </c>
      <c r="I138" s="16">
        <f t="shared" si="40"/>
        <v>66264.030108000006</v>
      </c>
      <c r="J138" s="16">
        <f t="shared" si="41"/>
        <v>3622433.6459040004</v>
      </c>
      <c r="K138" s="16">
        <f t="shared" si="42"/>
        <v>1265316.0725142674</v>
      </c>
      <c r="L138" s="16">
        <v>0</v>
      </c>
      <c r="M138" s="16">
        <f t="shared" si="43"/>
        <v>4887749.7184182676</v>
      </c>
      <c r="N138" s="16">
        <v>0</v>
      </c>
      <c r="O138" s="16">
        <f t="shared" si="44"/>
        <v>4887749.7184182676</v>
      </c>
    </row>
    <row r="139" spans="1:15" ht="13.5" customHeight="1" x14ac:dyDescent="0.45">
      <c r="A139" s="13">
        <v>51005</v>
      </c>
      <c r="B139" s="13" t="s">
        <v>141</v>
      </c>
      <c r="C139" s="14">
        <v>276</v>
      </c>
      <c r="D139" s="15">
        <v>0</v>
      </c>
      <c r="E139" s="15">
        <f t="shared" si="36"/>
        <v>12.57</v>
      </c>
      <c r="F139" s="15">
        <f t="shared" si="37"/>
        <v>21.957040572792362</v>
      </c>
      <c r="G139" s="15">
        <f t="shared" si="38"/>
        <v>0</v>
      </c>
      <c r="H139" s="15">
        <f t="shared" si="39"/>
        <v>21.957040572792362</v>
      </c>
      <c r="I139" s="16">
        <f t="shared" si="40"/>
        <v>66264.030108000006</v>
      </c>
      <c r="J139" s="16">
        <f t="shared" si="41"/>
        <v>1454961.9975980907</v>
      </c>
      <c r="K139" s="16">
        <f t="shared" si="42"/>
        <v>508218.22576101305</v>
      </c>
      <c r="L139" s="16">
        <v>0</v>
      </c>
      <c r="M139" s="16">
        <f t="shared" si="43"/>
        <v>1963180.2233591038</v>
      </c>
      <c r="N139" s="16">
        <v>0</v>
      </c>
      <c r="O139" s="16">
        <f t="shared" si="44"/>
        <v>1963180.2233591038</v>
      </c>
    </row>
    <row r="140" spans="1:15" ht="13.5" customHeight="1" x14ac:dyDescent="0.45">
      <c r="A140" s="13">
        <v>6005</v>
      </c>
      <c r="B140" s="13" t="s">
        <v>41</v>
      </c>
      <c r="C140" s="14">
        <v>314.88</v>
      </c>
      <c r="D140" s="15">
        <v>0.75</v>
      </c>
      <c r="E140" s="15">
        <f t="shared" si="36"/>
        <v>12.861599999999999</v>
      </c>
      <c r="F140" s="15">
        <f t="shared" si="37"/>
        <v>24.482179511102817</v>
      </c>
      <c r="G140" s="15">
        <f t="shared" si="38"/>
        <v>5.8313118119052064E-2</v>
      </c>
      <c r="H140" s="15">
        <f t="shared" si="39"/>
        <v>24.54049262922187</v>
      </c>
      <c r="I140" s="16">
        <f t="shared" si="40"/>
        <v>66264.030108000006</v>
      </c>
      <c r="J140" s="16">
        <f t="shared" si="41"/>
        <v>1626151.9424479103</v>
      </c>
      <c r="K140" s="16">
        <f t="shared" si="42"/>
        <v>568014.87349705503</v>
      </c>
      <c r="L140" s="16">
        <v>0</v>
      </c>
      <c r="M140" s="16">
        <f t="shared" si="43"/>
        <v>2194166.8159449655</v>
      </c>
      <c r="N140" s="16">
        <v>0</v>
      </c>
      <c r="O140" s="16">
        <f t="shared" si="44"/>
        <v>2194166.8159449655</v>
      </c>
    </row>
    <row r="141" spans="1:15" ht="13.5" customHeight="1" x14ac:dyDescent="0.45">
      <c r="A141" s="13">
        <v>14004</v>
      </c>
      <c r="B141" s="13" t="s">
        <v>57</v>
      </c>
      <c r="C141" s="14">
        <v>3867.9</v>
      </c>
      <c r="D141" s="15">
        <v>10.75</v>
      </c>
      <c r="E141" s="15">
        <f t="shared" si="36"/>
        <v>15</v>
      </c>
      <c r="F141" s="15">
        <f t="shared" si="37"/>
        <v>257.86</v>
      </c>
      <c r="G141" s="15">
        <f t="shared" si="38"/>
        <v>0.71666666666666667</v>
      </c>
      <c r="H141" s="15">
        <f t="shared" si="39"/>
        <v>258.57666666666665</v>
      </c>
      <c r="I141" s="16">
        <f t="shared" si="40"/>
        <v>66264.030108000006</v>
      </c>
      <c r="J141" s="16">
        <f t="shared" si="41"/>
        <v>17134332.02522628</v>
      </c>
      <c r="K141" s="16">
        <f t="shared" si="42"/>
        <v>5985022.1764115393</v>
      </c>
      <c r="L141" s="16">
        <v>0</v>
      </c>
      <c r="M141" s="16">
        <f t="shared" si="43"/>
        <v>23119354.201637819</v>
      </c>
      <c r="N141" s="16">
        <v>0</v>
      </c>
      <c r="O141" s="16">
        <f t="shared" si="44"/>
        <v>23119354.201637819</v>
      </c>
    </row>
    <row r="142" spans="1:15" ht="13.5" customHeight="1" x14ac:dyDescent="0.45">
      <c r="A142" s="13">
        <v>18003</v>
      </c>
      <c r="B142" s="13" t="s">
        <v>67</v>
      </c>
      <c r="C142" s="14">
        <v>184</v>
      </c>
      <c r="D142" s="15">
        <v>0</v>
      </c>
      <c r="E142" s="15">
        <f t="shared" si="36"/>
        <v>12</v>
      </c>
      <c r="F142" s="15">
        <f t="shared" si="37"/>
        <v>15.333333333333334</v>
      </c>
      <c r="G142" s="15">
        <f t="shared" si="38"/>
        <v>0</v>
      </c>
      <c r="H142" s="15">
        <f t="shared" si="39"/>
        <v>15.333333333333334</v>
      </c>
      <c r="I142" s="16">
        <f t="shared" si="40"/>
        <v>66264.030108000006</v>
      </c>
      <c r="J142" s="16">
        <f t="shared" si="41"/>
        <v>1016048.4616560001</v>
      </c>
      <c r="K142" s="16">
        <f t="shared" si="42"/>
        <v>354905.72765644087</v>
      </c>
      <c r="L142" s="16">
        <v>0</v>
      </c>
      <c r="M142" s="16">
        <f t="shared" si="43"/>
        <v>1370954.189312441</v>
      </c>
      <c r="N142" s="16">
        <v>0</v>
      </c>
      <c r="O142" s="16">
        <f t="shared" si="44"/>
        <v>1370954.189312441</v>
      </c>
    </row>
    <row r="143" spans="1:15" ht="13.5" customHeight="1" x14ac:dyDescent="0.45">
      <c r="A143" s="13">
        <v>14005</v>
      </c>
      <c r="B143" s="13" t="s">
        <v>58</v>
      </c>
      <c r="C143" s="14">
        <v>253</v>
      </c>
      <c r="D143" s="15">
        <v>0</v>
      </c>
      <c r="E143" s="15">
        <f t="shared" si="36"/>
        <v>12.397500000000001</v>
      </c>
      <c r="F143" s="15">
        <f t="shared" si="37"/>
        <v>20.407340189554343</v>
      </c>
      <c r="G143" s="15">
        <f t="shared" si="38"/>
        <v>0</v>
      </c>
      <c r="H143" s="15">
        <f t="shared" si="39"/>
        <v>20.407340189554343</v>
      </c>
      <c r="I143" s="16">
        <f t="shared" si="40"/>
        <v>66264.030108000006</v>
      </c>
      <c r="J143" s="16">
        <f t="shared" si="41"/>
        <v>1352272.6047448276</v>
      </c>
      <c r="K143" s="16">
        <f t="shared" si="42"/>
        <v>472348.82083736826</v>
      </c>
      <c r="L143" s="16">
        <v>0</v>
      </c>
      <c r="M143" s="16">
        <f t="shared" si="43"/>
        <v>1824621.4255821959</v>
      </c>
      <c r="N143" s="16">
        <v>0</v>
      </c>
      <c r="O143" s="16">
        <f t="shared" si="44"/>
        <v>1824621.4255821959</v>
      </c>
    </row>
    <row r="144" spans="1:15" ht="13.5" customHeight="1" x14ac:dyDescent="0.45">
      <c r="A144" s="13">
        <v>18005</v>
      </c>
      <c r="B144" s="13" t="s">
        <v>68</v>
      </c>
      <c r="C144" s="14">
        <v>504</v>
      </c>
      <c r="D144" s="15">
        <v>0.5</v>
      </c>
      <c r="E144" s="15">
        <f t="shared" si="36"/>
        <v>14.28</v>
      </c>
      <c r="F144" s="15">
        <f t="shared" si="37"/>
        <v>35.294117647058826</v>
      </c>
      <c r="G144" s="15">
        <f t="shared" si="38"/>
        <v>3.5014005602240897E-2</v>
      </c>
      <c r="H144" s="15">
        <f t="shared" si="39"/>
        <v>35.329131652661069</v>
      </c>
      <c r="I144" s="16">
        <f t="shared" si="40"/>
        <v>66264.030108000006</v>
      </c>
      <c r="J144" s="16">
        <f t="shared" si="41"/>
        <v>2341050.643521429</v>
      </c>
      <c r="K144" s="16">
        <f t="shared" si="42"/>
        <v>817728.98978203512</v>
      </c>
      <c r="L144" s="16">
        <v>0</v>
      </c>
      <c r="M144" s="16">
        <f t="shared" si="43"/>
        <v>3158779.6333034644</v>
      </c>
      <c r="N144" s="16">
        <v>0</v>
      </c>
      <c r="O144" s="16">
        <f t="shared" si="44"/>
        <v>3158779.6333034644</v>
      </c>
    </row>
    <row r="145" spans="1:15" ht="13.5" customHeight="1" x14ac:dyDescent="0.45">
      <c r="A145" s="13">
        <v>36002</v>
      </c>
      <c r="B145" s="13" t="s">
        <v>101</v>
      </c>
      <c r="C145" s="14">
        <v>376.2</v>
      </c>
      <c r="D145" s="15">
        <v>4.75</v>
      </c>
      <c r="E145" s="15">
        <f t="shared" si="36"/>
        <v>13.3215</v>
      </c>
      <c r="F145" s="15">
        <f t="shared" si="37"/>
        <v>28.240063055962164</v>
      </c>
      <c r="G145" s="15">
        <f t="shared" si="38"/>
        <v>0.35656645272679505</v>
      </c>
      <c r="H145" s="15">
        <f t="shared" si="39"/>
        <v>28.596629508688959</v>
      </c>
      <c r="I145" s="16">
        <f t="shared" si="40"/>
        <v>66264.030108000006</v>
      </c>
      <c r="J145" s="16">
        <f t="shared" si="41"/>
        <v>1894927.9187510866</v>
      </c>
      <c r="K145" s="16">
        <f t="shared" si="42"/>
        <v>661898.32201975456</v>
      </c>
      <c r="L145" s="16">
        <v>0</v>
      </c>
      <c r="M145" s="16">
        <f t="shared" si="43"/>
        <v>2556826.240770841</v>
      </c>
      <c r="N145" s="16">
        <v>0</v>
      </c>
      <c r="O145" s="16">
        <f t="shared" si="44"/>
        <v>2556826.240770841</v>
      </c>
    </row>
    <row r="146" spans="1:15" ht="13.5" customHeight="1" x14ac:dyDescent="0.45">
      <c r="A146" s="13">
        <v>49007</v>
      </c>
      <c r="B146" s="13" t="s">
        <v>134</v>
      </c>
      <c r="C146" s="14">
        <v>1384</v>
      </c>
      <c r="D146" s="15">
        <v>1</v>
      </c>
      <c r="E146" s="15">
        <f t="shared" si="36"/>
        <v>15</v>
      </c>
      <c r="F146" s="15">
        <f t="shared" si="37"/>
        <v>92.266666666666666</v>
      </c>
      <c r="G146" s="15">
        <f t="shared" si="38"/>
        <v>6.6666666666666666E-2</v>
      </c>
      <c r="H146" s="15">
        <f t="shared" si="39"/>
        <v>92.333333333333329</v>
      </c>
      <c r="I146" s="16">
        <f t="shared" si="40"/>
        <v>66264.030108000006</v>
      </c>
      <c r="J146" s="16">
        <f t="shared" si="41"/>
        <v>6118378.779972</v>
      </c>
      <c r="K146" s="16">
        <f t="shared" si="42"/>
        <v>2137149.7078442196</v>
      </c>
      <c r="L146" s="16">
        <v>0</v>
      </c>
      <c r="M146" s="16">
        <f t="shared" si="43"/>
        <v>8255528.4878162201</v>
      </c>
      <c r="N146" s="16">
        <v>0</v>
      </c>
      <c r="O146" s="16">
        <f t="shared" si="44"/>
        <v>8255528.4878162201</v>
      </c>
    </row>
    <row r="147" spans="1:15" ht="13.5" customHeight="1" x14ac:dyDescent="0.45">
      <c r="A147" s="13">
        <v>1003</v>
      </c>
      <c r="B147" s="13" t="s">
        <v>27</v>
      </c>
      <c r="C147" s="14">
        <v>119</v>
      </c>
      <c r="D147" s="15">
        <v>0</v>
      </c>
      <c r="E147" s="15">
        <f t="shared" si="36"/>
        <v>12</v>
      </c>
      <c r="F147" s="15">
        <f t="shared" si="37"/>
        <v>9.9166666666666661</v>
      </c>
      <c r="G147" s="15">
        <f t="shared" si="38"/>
        <v>0</v>
      </c>
      <c r="H147" s="15">
        <f t="shared" si="39"/>
        <v>9.9166666666666661</v>
      </c>
      <c r="I147" s="16">
        <f t="shared" si="40"/>
        <v>66264.030108000006</v>
      </c>
      <c r="J147" s="16">
        <f t="shared" si="41"/>
        <v>657118.29857099999</v>
      </c>
      <c r="K147" s="16">
        <f t="shared" si="42"/>
        <v>229531.42169085029</v>
      </c>
      <c r="L147" s="16">
        <v>0</v>
      </c>
      <c r="M147" s="16">
        <f t="shared" si="43"/>
        <v>886649.72026185028</v>
      </c>
      <c r="N147" s="16">
        <v>953074.69981818181</v>
      </c>
      <c r="O147" s="16">
        <f t="shared" si="44"/>
        <v>953074.69981818181</v>
      </c>
    </row>
    <row r="148" spans="1:15" ht="13.5" customHeight="1" x14ac:dyDescent="0.45">
      <c r="A148" s="13">
        <v>47001</v>
      </c>
      <c r="B148" s="13" t="s">
        <v>126</v>
      </c>
      <c r="C148" s="14">
        <v>383</v>
      </c>
      <c r="D148" s="15">
        <v>0.25</v>
      </c>
      <c r="E148" s="15">
        <f t="shared" si="36"/>
        <v>13.3725</v>
      </c>
      <c r="F148" s="15">
        <f t="shared" si="37"/>
        <v>28.64086745186016</v>
      </c>
      <c r="G148" s="15">
        <f t="shared" si="38"/>
        <v>1.8695083193120209E-2</v>
      </c>
      <c r="H148" s="15">
        <f t="shared" si="39"/>
        <v>28.659562535053279</v>
      </c>
      <c r="I148" s="16">
        <f t="shared" si="40"/>
        <v>66264.030108000006</v>
      </c>
      <c r="J148" s="16">
        <f t="shared" si="41"/>
        <v>1899098.1147048795</v>
      </c>
      <c r="K148" s="16">
        <f t="shared" si="42"/>
        <v>663354.9714664144</v>
      </c>
      <c r="L148" s="16">
        <v>0</v>
      </c>
      <c r="M148" s="16">
        <f t="shared" si="43"/>
        <v>2562453.0861712936</v>
      </c>
      <c r="N148" s="16">
        <v>0</v>
      </c>
      <c r="O148" s="16">
        <f t="shared" si="44"/>
        <v>2562453.0861712936</v>
      </c>
    </row>
    <row r="149" spans="1:15" ht="13.5" customHeight="1" x14ac:dyDescent="0.45">
      <c r="A149" s="13">
        <v>12003</v>
      </c>
      <c r="B149" s="13" t="s">
        <v>52</v>
      </c>
      <c r="C149" s="14">
        <v>279</v>
      </c>
      <c r="D149" s="15">
        <v>7.5</v>
      </c>
      <c r="E149" s="15">
        <f t="shared" si="36"/>
        <v>12.592499999999999</v>
      </c>
      <c r="F149" s="15">
        <f t="shared" si="37"/>
        <v>22.156045265038713</v>
      </c>
      <c r="G149" s="15">
        <f t="shared" si="38"/>
        <v>0.59559261465157831</v>
      </c>
      <c r="H149" s="15">
        <f t="shared" si="39"/>
        <v>22.751637879690293</v>
      </c>
      <c r="I149" s="16">
        <f t="shared" si="40"/>
        <v>66264.030108000006</v>
      </c>
      <c r="J149" s="16">
        <f t="shared" si="41"/>
        <v>1507615.2174661111</v>
      </c>
      <c r="K149" s="16">
        <f t="shared" si="42"/>
        <v>526609.99546091259</v>
      </c>
      <c r="L149" s="16">
        <v>0</v>
      </c>
      <c r="M149" s="16">
        <f t="shared" si="43"/>
        <v>2034225.2129270236</v>
      </c>
      <c r="N149" s="16">
        <v>0</v>
      </c>
      <c r="O149" s="16">
        <f t="shared" si="44"/>
        <v>2034225.2129270236</v>
      </c>
    </row>
    <row r="150" spans="1:15" ht="13.5" customHeight="1" x14ac:dyDescent="0.45">
      <c r="A150" s="13">
        <v>54007</v>
      </c>
      <c r="B150" s="13" t="s">
        <v>149</v>
      </c>
      <c r="C150" s="14">
        <v>218</v>
      </c>
      <c r="D150" s="15">
        <v>0</v>
      </c>
      <c r="E150" s="15">
        <f t="shared" si="36"/>
        <v>12.135</v>
      </c>
      <c r="F150" s="15">
        <f t="shared" si="37"/>
        <v>17.96456530696333</v>
      </c>
      <c r="G150" s="15">
        <f t="shared" si="38"/>
        <v>0</v>
      </c>
      <c r="H150" s="15">
        <f t="shared" si="39"/>
        <v>17.96456530696333</v>
      </c>
      <c r="I150" s="16">
        <f t="shared" si="40"/>
        <v>66264.030108000006</v>
      </c>
      <c r="J150" s="16">
        <f t="shared" si="41"/>
        <v>1190404.4963777505</v>
      </c>
      <c r="K150" s="16">
        <f t="shared" si="42"/>
        <v>415808.29058474826</v>
      </c>
      <c r="L150" s="16">
        <v>0</v>
      </c>
      <c r="M150" s="16">
        <f t="shared" si="43"/>
        <v>1606212.7869624989</v>
      </c>
      <c r="N150" s="16">
        <v>0</v>
      </c>
      <c r="O150" s="16">
        <f t="shared" si="44"/>
        <v>1606212.7869624989</v>
      </c>
    </row>
    <row r="151" spans="1:15" ht="13.5" customHeight="1" x14ac:dyDescent="0.45">
      <c r="A151" s="13">
        <v>59002</v>
      </c>
      <c r="B151" s="13" t="s">
        <v>158</v>
      </c>
      <c r="C151" s="14">
        <v>711</v>
      </c>
      <c r="D151" s="15">
        <v>0.5</v>
      </c>
      <c r="E151" s="15">
        <f t="shared" si="36"/>
        <v>15</v>
      </c>
      <c r="F151" s="15">
        <f t="shared" si="37"/>
        <v>47.4</v>
      </c>
      <c r="G151" s="15">
        <f t="shared" si="38"/>
        <v>3.3333333333333333E-2</v>
      </c>
      <c r="H151" s="15">
        <f t="shared" si="39"/>
        <v>47.43333333333333</v>
      </c>
      <c r="I151" s="16">
        <f t="shared" si="40"/>
        <v>66264.030108000006</v>
      </c>
      <c r="J151" s="16">
        <f t="shared" si="41"/>
        <v>3143123.8281228002</v>
      </c>
      <c r="K151" s="16">
        <f t="shared" si="42"/>
        <v>1097893.1531632941</v>
      </c>
      <c r="L151" s="16">
        <v>0</v>
      </c>
      <c r="M151" s="16">
        <f t="shared" si="43"/>
        <v>4241016.9812860945</v>
      </c>
      <c r="N151" s="16">
        <v>0</v>
      </c>
      <c r="O151" s="16">
        <f t="shared" si="44"/>
        <v>4241016.9812860945</v>
      </c>
    </row>
    <row r="152" spans="1:15" ht="13.5" customHeight="1" x14ac:dyDescent="0.45">
      <c r="A152" s="13">
        <v>2006</v>
      </c>
      <c r="B152" s="13" t="s">
        <v>30</v>
      </c>
      <c r="C152" s="14">
        <v>353</v>
      </c>
      <c r="D152" s="15">
        <v>0.75</v>
      </c>
      <c r="E152" s="15">
        <f t="shared" si="36"/>
        <v>13.147500000000001</v>
      </c>
      <c r="F152" s="15">
        <f t="shared" si="37"/>
        <v>26.849210876592505</v>
      </c>
      <c r="G152" s="15">
        <f t="shared" si="38"/>
        <v>5.7045065601825436E-2</v>
      </c>
      <c r="H152" s="15">
        <f t="shared" si="39"/>
        <v>26.906255942194331</v>
      </c>
      <c r="I152" s="16">
        <f t="shared" si="40"/>
        <v>66264.030108000006</v>
      </c>
      <c r="J152" s="16">
        <f t="shared" si="41"/>
        <v>1782916.9538471194</v>
      </c>
      <c r="K152" s="16">
        <f t="shared" si="42"/>
        <v>622772.89197879878</v>
      </c>
      <c r="L152" s="16">
        <v>0</v>
      </c>
      <c r="M152" s="16">
        <f t="shared" si="43"/>
        <v>2405689.845825918</v>
      </c>
      <c r="N152" s="16">
        <v>0</v>
      </c>
      <c r="O152" s="16">
        <f t="shared" si="44"/>
        <v>2405689.845825918</v>
      </c>
    </row>
    <row r="153" spans="1:15" ht="13.5" customHeight="1" x14ac:dyDescent="0.45">
      <c r="A153" s="13">
        <v>55004</v>
      </c>
      <c r="B153" s="13" t="s">
        <v>150</v>
      </c>
      <c r="C153" s="14">
        <v>251</v>
      </c>
      <c r="D153" s="15">
        <v>0.25</v>
      </c>
      <c r="E153" s="15">
        <f t="shared" si="36"/>
        <v>12.3825</v>
      </c>
      <c r="F153" s="15">
        <f t="shared" si="37"/>
        <v>20.270543105188775</v>
      </c>
      <c r="G153" s="15">
        <f t="shared" si="38"/>
        <v>2.0189783969311526E-2</v>
      </c>
      <c r="H153" s="15">
        <f t="shared" si="39"/>
        <v>20.290732889158086</v>
      </c>
      <c r="I153" s="16">
        <f t="shared" si="40"/>
        <v>66264.030108000006</v>
      </c>
      <c r="J153" s="16">
        <f t="shared" si="41"/>
        <v>1344545.7350805574</v>
      </c>
      <c r="K153" s="16">
        <f t="shared" si="42"/>
        <v>469649.82526363869</v>
      </c>
      <c r="L153" s="16">
        <v>0</v>
      </c>
      <c r="M153" s="16">
        <f t="shared" si="43"/>
        <v>1814195.5603441962</v>
      </c>
      <c r="N153" s="16">
        <v>0</v>
      </c>
      <c r="O153" s="16">
        <f t="shared" si="44"/>
        <v>1814195.5603441962</v>
      </c>
    </row>
    <row r="154" spans="1:15" ht="13.5" customHeight="1" x14ac:dyDescent="0.45">
      <c r="A154" s="13">
        <v>63003</v>
      </c>
      <c r="B154" s="13" t="s">
        <v>171</v>
      </c>
      <c r="C154" s="14">
        <v>2808.99</v>
      </c>
      <c r="D154" s="15">
        <v>9.75</v>
      </c>
      <c r="E154" s="15">
        <f t="shared" si="36"/>
        <v>15</v>
      </c>
      <c r="F154" s="15">
        <f t="shared" si="37"/>
        <v>187.26599999999999</v>
      </c>
      <c r="G154" s="15">
        <f t="shared" si="38"/>
        <v>0.65</v>
      </c>
      <c r="H154" s="15">
        <f t="shared" si="39"/>
        <v>187.916</v>
      </c>
      <c r="I154" s="16">
        <f t="shared" si="40"/>
        <v>66264.030108000006</v>
      </c>
      <c r="J154" s="16">
        <f t="shared" si="41"/>
        <v>12452071.481774928</v>
      </c>
      <c r="K154" s="16">
        <f t="shared" si="42"/>
        <v>4349508.5685839821</v>
      </c>
      <c r="L154" s="16">
        <v>0</v>
      </c>
      <c r="M154" s="16">
        <f t="shared" si="43"/>
        <v>16801580.05035891</v>
      </c>
      <c r="N154" s="16">
        <v>0</v>
      </c>
      <c r="O154" s="16">
        <f t="shared" si="44"/>
        <v>16801580.05035891</v>
      </c>
    </row>
    <row r="155" spans="1:15" x14ac:dyDescent="0.45">
      <c r="A155" s="17"/>
      <c r="B155" s="17"/>
      <c r="C155" s="14">
        <f>SUM(C6:C154)</f>
        <v>136287.5</v>
      </c>
      <c r="D155" s="15">
        <f>SUM(D6:D154)</f>
        <v>1096</v>
      </c>
      <c r="E155" s="18"/>
      <c r="F155" s="15">
        <f>SUM(F6:F154)</f>
        <v>9400.534652400378</v>
      </c>
      <c r="G155" s="18"/>
      <c r="H155" s="15">
        <f>SUM(H6:H154)</f>
        <v>9475.4611545542684</v>
      </c>
      <c r="I155" s="16"/>
      <c r="J155" s="18"/>
      <c r="K155" s="18"/>
      <c r="L155" s="16">
        <f>SUM(L6:L154)</f>
        <v>126509</v>
      </c>
      <c r="M155" s="16">
        <f>SUM(M6:M154)</f>
        <v>847328019.79370487</v>
      </c>
      <c r="N155" s="16">
        <f>SUM(N6:N154)</f>
        <v>1615742.126203896</v>
      </c>
      <c r="O155" s="16">
        <f>SUM(O6:O154)</f>
        <v>847311134.30054939</v>
      </c>
    </row>
    <row r="156" spans="1:15" ht="16.5" thickBot="1" x14ac:dyDescent="0.5">
      <c r="A156" s="19"/>
      <c r="B156" s="19"/>
      <c r="C156" s="20"/>
    </row>
    <row r="157" spans="1:15" s="28" customFormat="1" ht="17" thickTop="1" thickBot="1" x14ac:dyDescent="0.5">
      <c r="A157" s="21" t="s">
        <v>0</v>
      </c>
      <c r="B157" s="22" t="s">
        <v>175</v>
      </c>
      <c r="C157" s="23">
        <v>44</v>
      </c>
      <c r="D157" s="24"/>
      <c r="E157" s="24"/>
      <c r="F157" s="24"/>
      <c r="G157" s="24"/>
      <c r="H157" s="25" t="s">
        <v>0</v>
      </c>
      <c r="I157" s="26"/>
      <c r="J157" s="26"/>
      <c r="K157" s="26"/>
      <c r="L157" s="26"/>
      <c r="M157" s="26"/>
      <c r="N157" s="27"/>
      <c r="O157" s="27">
        <f>ROUND(C157*5960.67,0)</f>
        <v>262269</v>
      </c>
    </row>
    <row r="158" spans="1:15" ht="16.5" thickTop="1" x14ac:dyDescent="0.45">
      <c r="B158" s="1" t="s">
        <v>177</v>
      </c>
    </row>
    <row r="159" spans="1:15" x14ac:dyDescent="0.45">
      <c r="C159" s="20"/>
      <c r="O159" s="5">
        <f>O155+O157</f>
        <v>847573403.30054939</v>
      </c>
    </row>
    <row r="160" spans="1:15" x14ac:dyDescent="0.45">
      <c r="C160" s="20"/>
    </row>
  </sheetData>
  <sortState xmlns:xlrd2="http://schemas.microsoft.com/office/spreadsheetml/2017/richdata2" ref="A6:O154">
    <sortCondition ref="B6:B154"/>
  </sortState>
  <mergeCells count="1">
    <mergeCell ref="A4:B4"/>
  </mergeCells>
  <pageMargins left="0.25" right="0.25" top="0.39" bottom="0.45" header="0.17" footer="0.16"/>
  <pageSetup scale="73" fitToHeight="0" orientation="landscape" cellComments="asDisplayed" r:id="rId1"/>
  <headerFooter alignWithMargins="0">
    <oddHeader xml:space="preserve">&amp;C&amp;"Lucida Sans Unicode,Regular"&amp;14
</oddHeader>
    <oddFooter>&amp;C&amp;"Ebrima,Regular"&amp;9&amp;P&amp;R&amp;"Arial Unicode MS,Regular"&amp;8 &amp;D</oddFooter>
  </headerFooter>
  <ignoredErrors>
    <ignoredError sqref="E1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Need Calc</vt:lpstr>
      <vt:lpstr>'Need Calc'!Print_Area</vt:lpstr>
      <vt:lpstr>'Need Calc'!Print_Titles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Tyler Pickner</cp:lastModifiedBy>
  <dcterms:created xsi:type="dcterms:W3CDTF">2020-11-16T17:19:47Z</dcterms:created>
  <dcterms:modified xsi:type="dcterms:W3CDTF">2022-01-04T16:39:41Z</dcterms:modified>
</cp:coreProperties>
</file>